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4475" windowHeight="7020" tabRatio="821" activeTab="0"/>
  </bookViews>
  <sheets>
    <sheet name="第１表（その１）" sheetId="1" r:id="rId1"/>
    <sheet name="第１表（その２）" sheetId="2" r:id="rId2"/>
    <sheet name="第２表（その１）" sheetId="3" r:id="rId3"/>
    <sheet name="第２表（その２）" sheetId="4" r:id="rId4"/>
    <sheet name="第２表（その３）" sheetId="5" r:id="rId5"/>
    <sheet name="第２表（その４）" sheetId="6" r:id="rId6"/>
    <sheet name="第２表（その５）" sheetId="7" r:id="rId7"/>
  </sheets>
  <definedNames>
    <definedName name="_xlnm.Print_Area" localSheetId="0">'第１表（その１）'!$A$1:$AB$29</definedName>
    <definedName name="_xlnm.Print_Area" localSheetId="1">'第１表（その２）'!$A$1:$M$29</definedName>
    <definedName name="_xlnm.Print_Area" localSheetId="2">'第２表（その１）'!$A$1:$V$58</definedName>
    <definedName name="_xlnm.Print_Area" localSheetId="3">'第２表（その２）'!$A$1:$W$59</definedName>
    <definedName name="_xlnm.Print_Area" localSheetId="4">'第２表（その３）'!$A$1:$K$28</definedName>
    <definedName name="_xlnm.Print_Area" localSheetId="5">'第２表（その４）'!$A$1:$N$57</definedName>
    <definedName name="_xlnm.Print_Area" localSheetId="6">'第２表（その５）'!$A$1:$J$29</definedName>
  </definedNames>
  <calcPr fullCalcOnLoad="1"/>
</workbook>
</file>

<file path=xl/sharedStrings.xml><?xml version="1.0" encoding="utf-8"?>
<sst xmlns="http://schemas.openxmlformats.org/spreadsheetml/2006/main" count="1055" uniqueCount="259">
  <si>
    <t>［事業年報Ａ表］</t>
  </si>
  <si>
    <t>（単位：円）</t>
  </si>
  <si>
    <t>世帯数</t>
  </si>
  <si>
    <t>事務職員数</t>
  </si>
  <si>
    <t>一部負担</t>
  </si>
  <si>
    <t>その他の保険給付</t>
  </si>
  <si>
    <t>保険者名</t>
  </si>
  <si>
    <t>割　　合</t>
  </si>
  <si>
    <t>本年度末</t>
  </si>
  <si>
    <t>専任</t>
  </si>
  <si>
    <t>兼任</t>
  </si>
  <si>
    <t>（％）</t>
  </si>
  <si>
    <t>出産育児</t>
  </si>
  <si>
    <t>葬祭</t>
  </si>
  <si>
    <t>その他</t>
  </si>
  <si>
    <t>現　　在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</si>
  <si>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</si>
  <si>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</si>
  <si>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</si>
  <si>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</si>
  <si>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</si>
  <si>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</si>
  <si>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</si>
  <si>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</si>
  <si>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</si>
  <si>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</si>
  <si>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</si>
  <si>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</si>
  <si>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薬剤師国保</t>
  </si>
  <si>
    <t>組合計</t>
  </si>
  <si>
    <t>県　　計</t>
  </si>
  <si>
    <t>第１表　保険者別一般状況　（その２）　退職被保険者等分</t>
  </si>
  <si>
    <t>［事業年報Ｅ表］</t>
  </si>
  <si>
    <t>退職被保険者等の世帯数</t>
  </si>
  <si>
    <t>退職被保険者等数</t>
  </si>
  <si>
    <t>単独世帯</t>
  </si>
  <si>
    <t>混合世帯</t>
  </si>
  <si>
    <t>計</t>
  </si>
  <si>
    <t>本人</t>
  </si>
  <si>
    <t>家族</t>
  </si>
  <si>
    <t>第２表　保険者別経理状況　（その１）</t>
  </si>
  <si>
    <t>［事業年報Ｂ（１）表］</t>
  </si>
  <si>
    <t>収　　　　　　　　　　　　　　　　　　　　　　　　　　　　　　入</t>
  </si>
  <si>
    <t>保険料（税）</t>
  </si>
  <si>
    <t>一　　　般</t>
  </si>
  <si>
    <t>退職被保険者</t>
  </si>
  <si>
    <t>療養給付費等</t>
  </si>
  <si>
    <t>普通調整</t>
  </si>
  <si>
    <t>特別調整</t>
  </si>
  <si>
    <t>特別対策費</t>
  </si>
  <si>
    <t>療養給付費</t>
  </si>
  <si>
    <t>被保険者分</t>
  </si>
  <si>
    <t>等　　　　分</t>
  </si>
  <si>
    <t>負担金補助金</t>
  </si>
  <si>
    <t>交付金</t>
  </si>
  <si>
    <t>一時金等</t>
  </si>
  <si>
    <t>交　付　金</t>
  </si>
  <si>
    <t>繰　　　　入　　　　金</t>
  </si>
  <si>
    <t>繰越金</t>
  </si>
  <si>
    <t>その他の収入</t>
  </si>
  <si>
    <t>第２表　保険者別経理状況　（その２）</t>
  </si>
  <si>
    <t>支　　　　　　　　　　　　　　　　　　　　　　　出</t>
  </si>
  <si>
    <t>保　　　　険　　　　給　　　　付　　　　費</t>
  </si>
  <si>
    <t>総務費</t>
  </si>
  <si>
    <t>一　　般　　被　　保　　険　　者　　分</t>
  </si>
  <si>
    <t>退職被保険者等分</t>
  </si>
  <si>
    <t>療養費</t>
  </si>
  <si>
    <t>小計</t>
  </si>
  <si>
    <t>高額療養費</t>
  </si>
  <si>
    <t>移送費</t>
  </si>
  <si>
    <t>出産育児諸費</t>
  </si>
  <si>
    <t>葬祭諸費</t>
  </si>
  <si>
    <t>育児諸費</t>
  </si>
  <si>
    <t>事務費</t>
  </si>
  <si>
    <t>拠出金</t>
  </si>
  <si>
    <t>支　　出</t>
  </si>
  <si>
    <t>第２表　保険者別経理状況　（その３）</t>
  </si>
  <si>
    <t>収　　納　　状　　況</t>
  </si>
  <si>
    <t>収支差引残</t>
  </si>
  <si>
    <t>一　般　被　保　険　者　分</t>
  </si>
  <si>
    <t>保険料（税）計</t>
  </si>
  <si>
    <t>保険料（税）現年分</t>
  </si>
  <si>
    <t>保険料（税）滞納繰越分</t>
  </si>
  <si>
    <t>調定額</t>
  </si>
  <si>
    <t>収納額</t>
  </si>
  <si>
    <t>第２表　保険者別経理状況　（その４）退職被保険者等分</t>
  </si>
  <si>
    <t>合計</t>
  </si>
  <si>
    <t>医　療　給　付　費　</t>
  </si>
  <si>
    <t>保　険　料　（税）　収　納　状　況</t>
  </si>
  <si>
    <t>一定以上所得者</t>
  </si>
  <si>
    <t>（再掲）</t>
  </si>
  <si>
    <t>本年度末現在</t>
  </si>
  <si>
    <t>S30.11. 1</t>
  </si>
  <si>
    <t>S23.10. 1</t>
  </si>
  <si>
    <t>市町計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</si>
  <si>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</si>
  <si>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</si>
  <si>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</si>
  <si>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</si>
  <si>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</si>
  <si>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</si>
  <si>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</si>
  <si>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３０％</t>
  </si>
  <si>
    <t>傷病手当金
主 １日6,000
従 １日2,000</t>
  </si>
  <si>
    <t>若狭町</t>
  </si>
  <si>
    <t>その他</t>
  </si>
  <si>
    <t>被保険者総数</t>
  </si>
  <si>
    <t>一般被保険者数</t>
  </si>
  <si>
    <t>退職被保険者等数</t>
  </si>
  <si>
    <t>介護保険第２号被保険者数</t>
  </si>
  <si>
    <t>年度平均</t>
  </si>
  <si>
    <t>本年度末現在</t>
  </si>
  <si>
    <t>本年度末</t>
  </si>
  <si>
    <t>未就学児</t>
  </si>
  <si>
    <t>前期高齢者</t>
  </si>
  <si>
    <t>70歳以上一般</t>
  </si>
  <si>
    <t>H18. 2. 1</t>
  </si>
  <si>
    <t>S30. 1.15</t>
  </si>
  <si>
    <t>S26. 4. 1</t>
  </si>
  <si>
    <t>H17.11. 7</t>
  </si>
  <si>
    <t>２０％</t>
  </si>
  <si>
    <t>S29. 9. 1</t>
  </si>
  <si>
    <t>あわら市</t>
  </si>
  <si>
    <t>H16. 3．1</t>
  </si>
  <si>
    <t>１０％</t>
  </si>
  <si>
    <t>越前市</t>
  </si>
  <si>
    <t>H17.10. 1</t>
  </si>
  <si>
    <t>（法定２０％）</t>
  </si>
  <si>
    <t>坂井市</t>
  </si>
  <si>
    <t>H18. 3.20</t>
  </si>
  <si>
    <t>現役並所得者</t>
  </si>
  <si>
    <t>H18. 2.13</t>
  </si>
  <si>
    <t>３０％</t>
  </si>
  <si>
    <t>S30. 3. 1</t>
  </si>
  <si>
    <t>南越前町</t>
  </si>
  <si>
    <t>H17. 1. 1</t>
  </si>
  <si>
    <t>上記以外</t>
  </si>
  <si>
    <t>越前町</t>
  </si>
  <si>
    <t>H17. 2. 1</t>
  </si>
  <si>
    <t>３０％</t>
  </si>
  <si>
    <t>おおい町</t>
  </si>
  <si>
    <t>H18. 3. 3</t>
  </si>
  <si>
    <t>H17. 3.31</t>
  </si>
  <si>
    <t>S30. 7. 1</t>
  </si>
  <si>
    <t xml:space="preserve"> 主 70,000
 従 60,000
 そ 50,000</t>
  </si>
  <si>
    <t>S34. 1. 1</t>
  </si>
  <si>
    <t>３０％</t>
  </si>
  <si>
    <t xml:space="preserve"> 主 300,000
 家 100,000</t>
  </si>
  <si>
    <t>S34. 4. 1</t>
  </si>
  <si>
    <t>３０％</t>
  </si>
  <si>
    <t>主・従100,000
家　50,000</t>
  </si>
  <si>
    <t>国　　　庫　　　支　　　出　　　金</t>
  </si>
  <si>
    <t>療養給付費
交  付  金</t>
  </si>
  <si>
    <t>県　支　出　金</t>
  </si>
  <si>
    <t>事務費</t>
  </si>
  <si>
    <t>高額医療費共</t>
  </si>
  <si>
    <t>特定健康診査等</t>
  </si>
  <si>
    <t>高額医療費共</t>
  </si>
  <si>
    <t>特定健康診査等</t>
  </si>
  <si>
    <t>第一号都道府県</t>
  </si>
  <si>
    <t>第二号都道府県</t>
  </si>
  <si>
    <t>広域化等</t>
  </si>
  <si>
    <t>その他</t>
  </si>
  <si>
    <t>負担金</t>
  </si>
  <si>
    <t>同事業負担金</t>
  </si>
  <si>
    <t>負担金</t>
  </si>
  <si>
    <t>調整交付金</t>
  </si>
  <si>
    <t>支援金支出金</t>
  </si>
  <si>
    <t>南越前町</t>
  </si>
  <si>
    <t>（その１続き）</t>
  </si>
  <si>
    <t>共同事業交付金交付金</t>
  </si>
  <si>
    <t>連合会支出金</t>
  </si>
  <si>
    <t>高額医療費</t>
  </si>
  <si>
    <t>保険財政</t>
  </si>
  <si>
    <t>保険基盤安定</t>
  </si>
  <si>
    <t>基準超過費用</t>
  </si>
  <si>
    <t>職員給与費等</t>
  </si>
  <si>
    <t>出産育児</t>
  </si>
  <si>
    <t>財政安定化</t>
  </si>
  <si>
    <t>直診勘定</t>
  </si>
  <si>
    <t>その他の収入</t>
  </si>
  <si>
    <t>基金等繰入金</t>
  </si>
  <si>
    <t>繰越金</t>
  </si>
  <si>
    <t>収入合計</t>
  </si>
  <si>
    <t>共同安定化事業</t>
  </si>
  <si>
    <t>（軽減分）</t>
  </si>
  <si>
    <t>（支援分）</t>
  </si>
  <si>
    <t>一時金等</t>
  </si>
  <si>
    <t>後期高齢者支援金等</t>
  </si>
  <si>
    <t>高額介護</t>
  </si>
  <si>
    <t>移送費</t>
  </si>
  <si>
    <t>（療養給付費＋療養費</t>
  </si>
  <si>
    <t>後期高齢者</t>
  </si>
  <si>
    <t>合算療養費</t>
  </si>
  <si>
    <t>　高額＋高額介護＋移送費）</t>
  </si>
  <si>
    <t>支援金</t>
  </si>
  <si>
    <t>老人保健拠出金</t>
  </si>
  <si>
    <t>介護納付金</t>
  </si>
  <si>
    <t>共同事業拠出金</t>
  </si>
  <si>
    <t>保健事業費</t>
  </si>
  <si>
    <t>直診勘定繰出金</t>
  </si>
  <si>
    <t>基金等積立金</t>
  </si>
  <si>
    <t>支出合計</t>
  </si>
  <si>
    <t>医療費</t>
  </si>
  <si>
    <t>事務費</t>
  </si>
  <si>
    <t>特定健康</t>
  </si>
  <si>
    <t>健康管理センター</t>
  </si>
  <si>
    <t>納付金</t>
  </si>
  <si>
    <t>拠出金</t>
  </si>
  <si>
    <t>共同事業</t>
  </si>
  <si>
    <t>共同安定化</t>
  </si>
  <si>
    <t>審査等事業費</t>
  </si>
  <si>
    <t>事業費</t>
  </si>
  <si>
    <t>単年度収支差</t>
  </si>
  <si>
    <t>（単年度収入－単年度支出）</t>
  </si>
  <si>
    <t>（収入合計－支出合計）</t>
  </si>
  <si>
    <t>越前町</t>
  </si>
  <si>
    <t>医療給付費分</t>
  </si>
  <si>
    <t>高額介護合算療養費</t>
  </si>
  <si>
    <t>（その４続き）</t>
  </si>
  <si>
    <t>収支差引残</t>
  </si>
  <si>
    <t>退職被保険者等分</t>
  </si>
  <si>
    <t>保険者名</t>
  </si>
  <si>
    <t>若狭町</t>
  </si>
  <si>
    <t>前期高齢者　　      　　交付金</t>
  </si>
  <si>
    <t>事業開始年月日</t>
  </si>
  <si>
    <t>年間平均</t>
  </si>
  <si>
    <t>小計（単年度収入）</t>
  </si>
  <si>
    <t>市町村債　　　　　　（組合債）　　　　</t>
  </si>
  <si>
    <t>審査支払手数料</t>
  </si>
  <si>
    <t>小計(単年度支出)</t>
  </si>
  <si>
    <t>（単位：円）</t>
  </si>
  <si>
    <t>前年度繰上充用金</t>
  </si>
  <si>
    <t>公債費　　　　　(組合債権)</t>
  </si>
  <si>
    <t>５月３１日現在　　　　　　　　基金等保有額</t>
  </si>
  <si>
    <t>その他の支出</t>
  </si>
  <si>
    <t>－</t>
  </si>
  <si>
    <t>－</t>
  </si>
  <si>
    <t>おおい町</t>
  </si>
  <si>
    <t>市町計</t>
  </si>
  <si>
    <t>－</t>
  </si>
  <si>
    <t>－</t>
  </si>
  <si>
    <t>収　　　　　　入</t>
  </si>
  <si>
    <t>支　　　　　　出</t>
  </si>
  <si>
    <t>（その２続き）</t>
  </si>
  <si>
    <t>　</t>
  </si>
  <si>
    <t>補助金</t>
  </si>
  <si>
    <t>－</t>
  </si>
  <si>
    <t>共同事業</t>
  </si>
  <si>
    <t>市町計</t>
  </si>
  <si>
    <t>組合計</t>
  </si>
  <si>
    <t>県計</t>
  </si>
  <si>
    <t>薬剤師国保</t>
  </si>
  <si>
    <t>第２表　保険者別経理状況　（その５）全体分（一般被保険者＋退職被保険者）</t>
  </si>
  <si>
    <t>（その５）</t>
  </si>
  <si>
    <t>一般被保険者＋退職被保険者</t>
  </si>
  <si>
    <t>第１表　保険者別一般状況　（その１）</t>
  </si>
  <si>
    <t>（単位：人、円）</t>
  </si>
  <si>
    <t>前期高齢者納付金等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</si>
</sst>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#,##0"/>
    <numFmt numFmtId="182" formatCode="###,###,##0"/>
    <numFmt numFmtId="183" formatCode="###,###,###,##0"/>
    <numFmt numFmtId="184" formatCode="[&lt;=999]000;000\-00"/>
    <numFmt numFmtId="185" formatCode="#,###,###,###,##0"/>
    <numFmt numFmtId="186" formatCode="#,###,###,##0"/>
    <numFmt numFmtId="187" formatCode="0.000_ "/>
    <numFmt numFmtId="188" formatCode="#,##0;&quot;▲ &quot;#,##0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&quot;¥&quot;#,##0_);[Red]\(&quot;¥&quot;#,##0\)"/>
    <numFmt numFmtId="196" formatCode="#,##0;&quot;△ &quot;#,##0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8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sz val="11"/>
      <name val="ＭＳ Ｐゴシック"/>
      <family val="3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color indexed="8"/>
      <name val="明朝"/>
      <family val="1"/>
    </font>
    <font>
      <sz val="18"/>
      <name val="ＭＳ 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Alignment="1" applyProtection="1">
      <alignment/>
      <protection/>
    </xf>
    <xf numFmtId="3" fontId="0" fillId="0" borderId="23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183" fontId="6" fillId="0" borderId="23" xfId="0" applyNumberFormat="1" applyFont="1" applyFill="1" applyBorder="1" applyAlignment="1">
      <alignment horizontal="right"/>
    </xf>
    <xf numFmtId="183" fontId="6" fillId="0" borderId="24" xfId="0" applyNumberFormat="1" applyFont="1" applyFill="1" applyBorder="1" applyAlignment="1">
      <alignment horizontal="right"/>
    </xf>
    <xf numFmtId="183" fontId="6" fillId="0" borderId="25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38" fontId="6" fillId="0" borderId="13" xfId="49" applyFont="1" applyBorder="1" applyAlignment="1">
      <alignment/>
    </xf>
    <xf numFmtId="38" fontId="6" fillId="0" borderId="25" xfId="49" applyFont="1" applyBorder="1" applyAlignment="1">
      <alignment/>
    </xf>
    <xf numFmtId="0" fontId="6" fillId="0" borderId="22" xfId="0" applyFont="1" applyBorder="1" applyAlignment="1">
      <alignment horizontal="center"/>
    </xf>
    <xf numFmtId="38" fontId="6" fillId="0" borderId="10" xfId="49" applyFont="1" applyBorder="1" applyAlignment="1">
      <alignment/>
    </xf>
    <xf numFmtId="49" fontId="6" fillId="0" borderId="25" xfId="49" applyNumberFormat="1" applyFont="1" applyBorder="1" applyAlignment="1">
      <alignment/>
    </xf>
    <xf numFmtId="49" fontId="6" fillId="0" borderId="13" xfId="49" applyNumberFormat="1" applyFont="1" applyBorder="1" applyAlignment="1">
      <alignment/>
    </xf>
    <xf numFmtId="49" fontId="6" fillId="0" borderId="10" xfId="49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3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8" fontId="6" fillId="0" borderId="25" xfId="49" applyFont="1" applyBorder="1" applyAlignment="1" applyProtection="1">
      <alignment/>
      <protection/>
    </xf>
    <xf numFmtId="0" fontId="6" fillId="0" borderId="26" xfId="0" applyFont="1" applyBorder="1" applyAlignment="1">
      <alignment horizontal="center"/>
    </xf>
    <xf numFmtId="3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3" fontId="6" fillId="0" borderId="14" xfId="0" applyNumberFormat="1" applyFont="1" applyFill="1" applyBorder="1" applyAlignment="1">
      <alignment/>
    </xf>
    <xf numFmtId="183" fontId="6" fillId="0" borderId="3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/>
    </xf>
    <xf numFmtId="38" fontId="6" fillId="0" borderId="23" xfId="49" applyFont="1" applyBorder="1" applyAlignment="1" applyProtection="1">
      <alignment/>
      <protection/>
    </xf>
    <xf numFmtId="38" fontId="0" fillId="0" borderId="0" xfId="49" applyAlignment="1">
      <alignment/>
    </xf>
    <xf numFmtId="38" fontId="0" fillId="0" borderId="0" xfId="49" applyBorder="1" applyAlignment="1">
      <alignment/>
    </xf>
    <xf numFmtId="3" fontId="6" fillId="0" borderId="13" xfId="49" applyNumberFormat="1" applyFont="1" applyBorder="1" applyAlignment="1" applyProtection="1">
      <alignment/>
      <protection/>
    </xf>
    <xf numFmtId="3" fontId="6" fillId="0" borderId="25" xfId="49" applyNumberFormat="1" applyFont="1" applyBorder="1" applyAlignment="1" applyProtection="1">
      <alignment/>
      <protection/>
    </xf>
    <xf numFmtId="3" fontId="6" fillId="0" borderId="10" xfId="49" applyNumberFormat="1" applyFont="1" applyBorder="1" applyAlignment="1" applyProtection="1">
      <alignment/>
      <protection/>
    </xf>
    <xf numFmtId="0" fontId="9" fillId="0" borderId="3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83" fontId="6" fillId="0" borderId="13" xfId="0" applyNumberFormat="1" applyFont="1" applyFill="1" applyBorder="1" applyAlignment="1">
      <alignment/>
    </xf>
    <xf numFmtId="183" fontId="6" fillId="0" borderId="25" xfId="0" applyNumberFormat="1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0" fontId="9" fillId="0" borderId="25" xfId="0" applyFont="1" applyBorder="1" applyAlignment="1">
      <alignment horizontal="center" shrinkToFi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38" fontId="6" fillId="0" borderId="13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38" fontId="6" fillId="0" borderId="25" xfId="49" applyFont="1" applyFill="1" applyBorder="1" applyAlignment="1">
      <alignment horizontal="center" vertical="center"/>
    </xf>
    <xf numFmtId="49" fontId="6" fillId="0" borderId="25" xfId="49" applyNumberFormat="1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 shrinkToFit="1"/>
    </xf>
    <xf numFmtId="38" fontId="6" fillId="0" borderId="25" xfId="49" applyFont="1" applyFill="1" applyBorder="1" applyAlignment="1">
      <alignment vertical="center" shrinkToFit="1"/>
    </xf>
    <xf numFmtId="38" fontId="6" fillId="0" borderId="25" xfId="49" applyFont="1" applyFill="1" applyBorder="1" applyAlignment="1">
      <alignment/>
    </xf>
    <xf numFmtId="49" fontId="6" fillId="0" borderId="25" xfId="49" applyNumberFormat="1" applyFont="1" applyFill="1" applyBorder="1" applyAlignment="1">
      <alignment horizontal="center"/>
    </xf>
    <xf numFmtId="194" fontId="6" fillId="0" borderId="25" xfId="0" applyNumberFormat="1" applyFont="1" applyBorder="1" applyAlignment="1" applyProtection="1">
      <alignment/>
      <protection/>
    </xf>
    <xf numFmtId="194" fontId="6" fillId="0" borderId="23" xfId="0" applyNumberFormat="1" applyFont="1" applyBorder="1" applyAlignment="1" applyProtection="1">
      <alignment/>
      <protection/>
    </xf>
    <xf numFmtId="194" fontId="6" fillId="0" borderId="10" xfId="0" applyNumberFormat="1" applyFont="1" applyBorder="1" applyAlignment="1" applyProtection="1">
      <alignment/>
      <protection/>
    </xf>
    <xf numFmtId="194" fontId="6" fillId="0" borderId="2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/>
      <protection/>
    </xf>
    <xf numFmtId="194" fontId="6" fillId="0" borderId="28" xfId="0" applyNumberFormat="1" applyFont="1" applyBorder="1" applyAlignment="1" applyProtection="1">
      <alignment/>
      <protection/>
    </xf>
    <xf numFmtId="194" fontId="6" fillId="0" borderId="25" xfId="49" applyNumberFormat="1" applyFont="1" applyBorder="1" applyAlignment="1" applyProtection="1">
      <alignment/>
      <protection/>
    </xf>
    <xf numFmtId="0" fontId="0" fillId="0" borderId="29" xfId="0" applyBorder="1" applyAlignment="1">
      <alignment/>
    </xf>
    <xf numFmtId="38" fontId="0" fillId="33" borderId="13" xfId="49" applyFill="1" applyBorder="1" applyAlignment="1">
      <alignment/>
    </xf>
    <xf numFmtId="38" fontId="0" fillId="33" borderId="25" xfId="49" applyFill="1" applyBorder="1" applyAlignment="1">
      <alignment/>
    </xf>
    <xf numFmtId="38" fontId="0" fillId="33" borderId="10" xfId="49" applyFill="1" applyBorder="1" applyAlignment="1">
      <alignment/>
    </xf>
    <xf numFmtId="38" fontId="6" fillId="0" borderId="25" xfId="49" applyFont="1" applyBorder="1" applyAlignment="1" applyProtection="1">
      <alignment horizontal="right"/>
      <protection/>
    </xf>
    <xf numFmtId="0" fontId="0" fillId="0" borderId="2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25" xfId="0" applyFill="1" applyBorder="1" applyAlignment="1">
      <alignment horizontal="right"/>
    </xf>
    <xf numFmtId="38" fontId="0" fillId="33" borderId="13" xfId="49" applyFill="1" applyBorder="1" applyAlignment="1">
      <alignment horizontal="right"/>
    </xf>
    <xf numFmtId="38" fontId="0" fillId="33" borderId="25" xfId="49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38" fontId="0" fillId="33" borderId="10" xfId="49" applyFill="1" applyBorder="1" applyAlignment="1">
      <alignment horizontal="right"/>
    </xf>
    <xf numFmtId="189" fontId="10" fillId="0" borderId="0" xfId="0" applyNumberFormat="1" applyFont="1" applyFill="1" applyAlignment="1">
      <alignment vertical="center"/>
    </xf>
    <xf numFmtId="38" fontId="6" fillId="0" borderId="10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189" fontId="10" fillId="0" borderId="13" xfId="0" applyNumberFormat="1" applyFont="1" applyFill="1" applyBorder="1" applyAlignment="1">
      <alignment vertical="center"/>
    </xf>
    <xf numFmtId="38" fontId="8" fillId="0" borderId="25" xfId="49" applyFont="1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3" fontId="0" fillId="0" borderId="23" xfId="0" applyNumberFormat="1" applyFont="1" applyBorder="1" applyAlignment="1" applyProtection="1">
      <alignment/>
      <protection/>
    </xf>
    <xf numFmtId="3" fontId="0" fillId="33" borderId="23" xfId="0" applyNumberFormat="1" applyFont="1" applyFill="1" applyBorder="1" applyAlignment="1" applyProtection="1">
      <alignment/>
      <protection/>
    </xf>
    <xf numFmtId="183" fontId="0" fillId="0" borderId="14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3" fontId="0" fillId="0" borderId="13" xfId="49" applyNumberFormat="1" applyFont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25" xfId="0" applyNumberFormat="1" applyFont="1" applyFill="1" applyBorder="1" applyAlignment="1">
      <alignment/>
    </xf>
    <xf numFmtId="3" fontId="0" fillId="0" borderId="25" xfId="49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24" xfId="0" applyNumberFormat="1" applyFont="1" applyBorder="1" applyAlignment="1" applyProtection="1">
      <alignment/>
      <protection/>
    </xf>
    <xf numFmtId="3" fontId="0" fillId="33" borderId="24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3" fontId="0" fillId="0" borderId="10" xfId="49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33" borderId="13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8" fontId="0" fillId="33" borderId="36" xfId="49" applyFont="1" applyFill="1" applyBorder="1" applyAlignment="1">
      <alignment/>
    </xf>
    <xf numFmtId="38" fontId="0" fillId="0" borderId="25" xfId="49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33" borderId="37" xfId="49" applyFont="1" applyFill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33" borderId="28" xfId="0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0" fontId="0" fillId="0" borderId="30" xfId="0" applyFont="1" applyBorder="1" applyAlignment="1">
      <alignment horizontal="center"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33" borderId="36" xfId="49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3" fontId="0" fillId="0" borderId="10" xfId="49" applyNumberFormat="1" applyFont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13" xfId="49" applyNumberFormat="1" applyFont="1" applyBorder="1" applyAlignment="1" applyProtection="1">
      <alignment/>
      <protection/>
    </xf>
    <xf numFmtId="3" fontId="0" fillId="33" borderId="29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/>
      <protection/>
    </xf>
    <xf numFmtId="189" fontId="0" fillId="0" borderId="0" xfId="0" applyNumberFormat="1" applyFont="1" applyAlignment="1">
      <alignment/>
    </xf>
    <xf numFmtId="183" fontId="0" fillId="0" borderId="13" xfId="0" applyNumberFormat="1" applyFont="1" applyFill="1" applyBorder="1" applyAlignment="1">
      <alignment horizontal="right"/>
    </xf>
    <xf numFmtId="3" fontId="0" fillId="0" borderId="0" xfId="49" applyNumberFormat="1" applyFont="1" applyBorder="1" applyAlignment="1" applyProtection="1">
      <alignment/>
      <protection/>
    </xf>
    <xf numFmtId="3" fontId="0" fillId="0" borderId="31" xfId="49" applyNumberFormat="1" applyFont="1" applyBorder="1" applyAlignment="1" applyProtection="1">
      <alignment horizontal="right"/>
      <protection/>
    </xf>
    <xf numFmtId="183" fontId="0" fillId="0" borderId="25" xfId="0" applyNumberFormat="1" applyFont="1" applyFill="1" applyBorder="1" applyAlignment="1">
      <alignment horizontal="right"/>
    </xf>
    <xf numFmtId="183" fontId="0" fillId="0" borderId="10" xfId="0" applyNumberFormat="1" applyFont="1" applyFill="1" applyBorder="1" applyAlignment="1">
      <alignment horizontal="right"/>
    </xf>
    <xf numFmtId="3" fontId="0" fillId="0" borderId="11" xfId="49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183" fontId="0" fillId="33" borderId="14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3" fontId="0" fillId="33" borderId="31" xfId="0" applyNumberFormat="1" applyFont="1" applyFill="1" applyBorder="1" applyAlignment="1">
      <alignment/>
    </xf>
    <xf numFmtId="3" fontId="0" fillId="0" borderId="25" xfId="49" applyNumberFormat="1" applyFont="1" applyBorder="1" applyAlignment="1" applyProtection="1">
      <alignment/>
      <protection/>
    </xf>
    <xf numFmtId="185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3" xfId="49" applyNumberFormat="1" applyFont="1" applyBorder="1" applyAlignment="1" applyProtection="1">
      <alignment/>
      <protection/>
    </xf>
    <xf numFmtId="185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83" fontId="0" fillId="33" borderId="11" xfId="0" applyNumberFormat="1" applyFont="1" applyFill="1" applyBorder="1" applyAlignment="1">
      <alignment/>
    </xf>
    <xf numFmtId="3" fontId="0" fillId="0" borderId="10" xfId="49" applyNumberFormat="1" applyFont="1" applyBorder="1" applyAlignment="1" applyProtection="1">
      <alignment/>
      <protection/>
    </xf>
    <xf numFmtId="18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/>
    </xf>
    <xf numFmtId="18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 applyProtection="1">
      <alignment horizontal="right"/>
      <protection/>
    </xf>
    <xf numFmtId="183" fontId="0" fillId="0" borderId="25" xfId="0" applyNumberFormat="1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18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33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38" fontId="6" fillId="33" borderId="36" xfId="49" applyFont="1" applyFill="1" applyBorder="1" applyAlignment="1">
      <alignment/>
    </xf>
    <xf numFmtId="38" fontId="6" fillId="33" borderId="36" xfId="49" applyFont="1" applyFill="1" applyBorder="1" applyAlignment="1">
      <alignment horizontal="right"/>
    </xf>
    <xf numFmtId="3" fontId="6" fillId="0" borderId="25" xfId="49" applyNumberFormat="1" applyFont="1" applyBorder="1" applyAlignment="1" applyProtection="1">
      <alignment horizontal="right"/>
      <protection/>
    </xf>
    <xf numFmtId="3" fontId="6" fillId="0" borderId="25" xfId="49" applyNumberFormat="1" applyFont="1" applyBorder="1" applyAlignment="1" applyProtection="1">
      <alignment/>
      <protection/>
    </xf>
    <xf numFmtId="0" fontId="6" fillId="0" borderId="41" xfId="0" applyFont="1" applyBorder="1" applyAlignment="1">
      <alignment horizontal="center"/>
    </xf>
    <xf numFmtId="37" fontId="6" fillId="33" borderId="37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3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33" borderId="25" xfId="0" applyNumberFormat="1" applyFont="1" applyFill="1" applyBorder="1" applyAlignment="1" applyProtection="1">
      <alignment/>
      <protection/>
    </xf>
    <xf numFmtId="3" fontId="6" fillId="33" borderId="25" xfId="0" applyNumberFormat="1" applyFont="1" applyFill="1" applyBorder="1" applyAlignment="1">
      <alignment horizontal="right"/>
    </xf>
    <xf numFmtId="3" fontId="6" fillId="0" borderId="10" xfId="49" applyNumberFormat="1" applyFont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33" borderId="13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>
      <alignment horizontal="right"/>
    </xf>
    <xf numFmtId="183" fontId="6" fillId="33" borderId="36" xfId="0" applyNumberFormat="1" applyFont="1" applyFill="1" applyBorder="1" applyAlignment="1">
      <alignment horizontal="right"/>
    </xf>
    <xf numFmtId="3" fontId="6" fillId="0" borderId="10" xfId="49" applyNumberFormat="1" applyFont="1" applyBorder="1" applyAlignment="1" applyProtection="1">
      <alignment horizontal="right"/>
      <protection/>
    </xf>
    <xf numFmtId="38" fontId="6" fillId="33" borderId="37" xfId="49" applyFont="1" applyFill="1" applyBorder="1" applyAlignment="1">
      <alignment/>
    </xf>
    <xf numFmtId="38" fontId="6" fillId="33" borderId="17" xfId="49" applyFont="1" applyFill="1" applyBorder="1" applyAlignment="1">
      <alignment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/>
    </xf>
    <xf numFmtId="196" fontId="0" fillId="33" borderId="23" xfId="0" applyNumberFormat="1" applyFont="1" applyFill="1" applyBorder="1" applyAlignment="1">
      <alignment horizontal="right"/>
    </xf>
    <xf numFmtId="196" fontId="0" fillId="33" borderId="23" xfId="0" applyNumberFormat="1" applyFont="1" applyFill="1" applyBorder="1" applyAlignment="1" applyProtection="1">
      <alignment/>
      <protection/>
    </xf>
    <xf numFmtId="196" fontId="0" fillId="0" borderId="23" xfId="0" applyNumberFormat="1" applyFont="1" applyBorder="1" applyAlignment="1" applyProtection="1">
      <alignment/>
      <protection/>
    </xf>
    <xf numFmtId="196" fontId="0" fillId="0" borderId="0" xfId="0" applyNumberFormat="1" applyFont="1" applyBorder="1" applyAlignment="1" applyProtection="1">
      <alignment/>
      <protection/>
    </xf>
    <xf numFmtId="196" fontId="0" fillId="33" borderId="24" xfId="0" applyNumberFormat="1" applyFont="1" applyFill="1" applyBorder="1" applyAlignment="1">
      <alignment horizontal="right"/>
    </xf>
    <xf numFmtId="196" fontId="0" fillId="33" borderId="24" xfId="0" applyNumberFormat="1" applyFont="1" applyFill="1" applyBorder="1" applyAlignment="1" applyProtection="1">
      <alignment/>
      <protection/>
    </xf>
    <xf numFmtId="196" fontId="0" fillId="0" borderId="24" xfId="0" applyNumberFormat="1" applyFont="1" applyBorder="1" applyAlignment="1" applyProtection="1">
      <alignment/>
      <protection/>
    </xf>
    <xf numFmtId="196" fontId="0" fillId="0" borderId="12" xfId="0" applyNumberFormat="1" applyFont="1" applyBorder="1" applyAlignment="1" applyProtection="1">
      <alignment/>
      <protection/>
    </xf>
    <xf numFmtId="196" fontId="0" fillId="33" borderId="13" xfId="0" applyNumberFormat="1" applyFont="1" applyFill="1" applyBorder="1" applyAlignment="1">
      <alignment horizontal="right"/>
    </xf>
    <xf numFmtId="196" fontId="0" fillId="33" borderId="29" xfId="0" applyNumberFormat="1" applyFont="1" applyFill="1" applyBorder="1" applyAlignment="1" applyProtection="1">
      <alignment/>
      <protection/>
    </xf>
    <xf numFmtId="196" fontId="0" fillId="0" borderId="13" xfId="0" applyNumberFormat="1" applyFont="1" applyBorder="1" applyAlignment="1" applyProtection="1">
      <alignment/>
      <protection/>
    </xf>
    <xf numFmtId="196" fontId="0" fillId="0" borderId="29" xfId="0" applyNumberFormat="1" applyFont="1" applyBorder="1" applyAlignment="1" applyProtection="1">
      <alignment/>
      <protection/>
    </xf>
    <xf numFmtId="196" fontId="0" fillId="0" borderId="28" xfId="0" applyNumberFormat="1" applyFont="1" applyBorder="1" applyAlignment="1" applyProtection="1">
      <alignment/>
      <protection/>
    </xf>
    <xf numFmtId="196" fontId="0" fillId="33" borderId="25" xfId="0" applyNumberFormat="1" applyFont="1" applyFill="1" applyBorder="1" applyAlignment="1">
      <alignment horizontal="right"/>
    </xf>
    <xf numFmtId="196" fontId="0" fillId="33" borderId="0" xfId="0" applyNumberFormat="1" applyFont="1" applyFill="1" applyBorder="1" applyAlignment="1" applyProtection="1">
      <alignment/>
      <protection/>
    </xf>
    <xf numFmtId="196" fontId="0" fillId="0" borderId="25" xfId="0" applyNumberFormat="1" applyFont="1" applyBorder="1" applyAlignment="1" applyProtection="1">
      <alignment/>
      <protection/>
    </xf>
    <xf numFmtId="196" fontId="0" fillId="33" borderId="10" xfId="0" applyNumberFormat="1" applyFont="1" applyFill="1" applyBorder="1" applyAlignment="1">
      <alignment horizontal="right"/>
    </xf>
    <xf numFmtId="196" fontId="0" fillId="33" borderId="12" xfId="0" applyNumberFormat="1" applyFont="1" applyFill="1" applyBorder="1" applyAlignment="1" applyProtection="1">
      <alignment/>
      <protection/>
    </xf>
    <xf numFmtId="196" fontId="0" fillId="0" borderId="10" xfId="0" applyNumberFormat="1" applyFont="1" applyBorder="1" applyAlignment="1" applyProtection="1">
      <alignment/>
      <protection/>
    </xf>
    <xf numFmtId="196" fontId="0" fillId="33" borderId="36" xfId="49" applyNumberFormat="1" applyFont="1" applyFill="1" applyBorder="1" applyAlignment="1">
      <alignment/>
    </xf>
    <xf numFmtId="196" fontId="0" fillId="33" borderId="16" xfId="49" applyNumberFormat="1" applyFont="1" applyFill="1" applyBorder="1" applyAlignment="1">
      <alignment/>
    </xf>
    <xf numFmtId="196" fontId="0" fillId="33" borderId="17" xfId="49" applyNumberFormat="1" applyFont="1" applyFill="1" applyBorder="1" applyAlignment="1">
      <alignment/>
    </xf>
    <xf numFmtId="196" fontId="0" fillId="0" borderId="25" xfId="49" applyNumberFormat="1" applyFont="1" applyBorder="1" applyAlignment="1" applyProtection="1">
      <alignment/>
      <protection/>
    </xf>
    <xf numFmtId="196" fontId="0" fillId="0" borderId="23" xfId="49" applyNumberFormat="1" applyFont="1" applyBorder="1" applyAlignment="1" applyProtection="1">
      <alignment/>
      <protection/>
    </xf>
    <xf numFmtId="196" fontId="0" fillId="0" borderId="10" xfId="49" applyNumberFormat="1" applyFont="1" applyBorder="1" applyAlignment="1" applyProtection="1">
      <alignment/>
      <protection/>
    </xf>
    <xf numFmtId="196" fontId="0" fillId="0" borderId="24" xfId="49" applyNumberFormat="1" applyFont="1" applyBorder="1" applyAlignment="1" applyProtection="1">
      <alignment/>
      <protection/>
    </xf>
    <xf numFmtId="0" fontId="7" fillId="6" borderId="42" xfId="0" applyFont="1" applyFill="1" applyBorder="1" applyAlignment="1">
      <alignment horizontal="center"/>
    </xf>
    <xf numFmtId="49" fontId="7" fillId="6" borderId="36" xfId="49" applyNumberFormat="1" applyFont="1" applyFill="1" applyBorder="1" applyAlignment="1">
      <alignment/>
    </xf>
    <xf numFmtId="38" fontId="7" fillId="6" borderId="36" xfId="49" applyFont="1" applyFill="1" applyBorder="1" applyAlignment="1">
      <alignment/>
    </xf>
    <xf numFmtId="38" fontId="7" fillId="6" borderId="36" xfId="49" applyFont="1" applyFill="1" applyBorder="1" applyAlignment="1">
      <alignment horizontal="right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38" fontId="7" fillId="6" borderId="37" xfId="49" applyFont="1" applyFill="1" applyBorder="1" applyAlignment="1">
      <alignment/>
    </xf>
    <xf numFmtId="0" fontId="7" fillId="6" borderId="45" xfId="0" applyFont="1" applyFill="1" applyBorder="1" applyAlignment="1">
      <alignment horizontal="center"/>
    </xf>
    <xf numFmtId="0" fontId="0" fillId="6" borderId="42" xfId="0" applyFont="1" applyFill="1" applyBorder="1" applyAlignment="1">
      <alignment horizontal="center"/>
    </xf>
    <xf numFmtId="38" fontId="0" fillId="6" borderId="36" xfId="49" applyFont="1" applyFill="1" applyBorder="1" applyAlignment="1">
      <alignment/>
    </xf>
    <xf numFmtId="0" fontId="0" fillId="6" borderId="15" xfId="0" applyFill="1" applyBorder="1" applyAlignment="1">
      <alignment horizontal="center"/>
    </xf>
    <xf numFmtId="0" fontId="0" fillId="6" borderId="44" xfId="0" applyFont="1" applyFill="1" applyBorder="1" applyAlignment="1">
      <alignment horizontal="center"/>
    </xf>
    <xf numFmtId="38" fontId="0" fillId="6" borderId="37" xfId="49" applyFont="1" applyFill="1" applyBorder="1" applyAlignment="1">
      <alignment/>
    </xf>
    <xf numFmtId="0" fontId="0" fillId="6" borderId="46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6" fillId="6" borderId="44" xfId="0" applyFont="1" applyFill="1" applyBorder="1" applyAlignment="1">
      <alignment horizontal="center"/>
    </xf>
    <xf numFmtId="0" fontId="6" fillId="6" borderId="45" xfId="0" applyFont="1" applyFill="1" applyBorder="1" applyAlignment="1">
      <alignment horizontal="center"/>
    </xf>
    <xf numFmtId="38" fontId="7" fillId="6" borderId="36" xfId="0" applyNumberFormat="1" applyFont="1" applyFill="1" applyBorder="1" applyAlignment="1">
      <alignment/>
    </xf>
    <xf numFmtId="38" fontId="7" fillId="6" borderId="37" xfId="0" applyNumberFormat="1" applyFont="1" applyFill="1" applyBorder="1" applyAlignment="1">
      <alignment/>
    </xf>
    <xf numFmtId="0" fontId="6" fillId="6" borderId="42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/>
    </xf>
    <xf numFmtId="38" fontId="0" fillId="6" borderId="46" xfId="49" applyFont="1" applyFill="1" applyBorder="1" applyAlignment="1">
      <alignment/>
    </xf>
    <xf numFmtId="38" fontId="0" fillId="6" borderId="48" xfId="49" applyFont="1" applyFill="1" applyBorder="1" applyAlignment="1">
      <alignment/>
    </xf>
    <xf numFmtId="0" fontId="0" fillId="6" borderId="49" xfId="0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96" fontId="13" fillId="33" borderId="37" xfId="49" applyNumberFormat="1" applyFont="1" applyFill="1" applyBorder="1" applyAlignment="1">
      <alignment/>
    </xf>
    <xf numFmtId="196" fontId="13" fillId="33" borderId="46" xfId="49" applyNumberFormat="1" applyFont="1" applyFill="1" applyBorder="1" applyAlignment="1">
      <alignment/>
    </xf>
    <xf numFmtId="196" fontId="13" fillId="33" borderId="48" xfId="49" applyNumberFormat="1" applyFont="1" applyFill="1" applyBorder="1" applyAlignment="1">
      <alignment/>
    </xf>
    <xf numFmtId="0" fontId="0" fillId="6" borderId="53" xfId="0" applyFont="1" applyFill="1" applyBorder="1" applyAlignment="1">
      <alignment horizontal="center"/>
    </xf>
    <xf numFmtId="196" fontId="0" fillId="33" borderId="54" xfId="49" applyNumberFormat="1" applyFont="1" applyFill="1" applyBorder="1" applyAlignment="1">
      <alignment/>
    </xf>
    <xf numFmtId="196" fontId="0" fillId="33" borderId="55" xfId="49" applyNumberFormat="1" applyFont="1" applyFill="1" applyBorder="1" applyAlignment="1">
      <alignment/>
    </xf>
    <xf numFmtId="196" fontId="0" fillId="33" borderId="56" xfId="49" applyNumberFormat="1" applyFont="1" applyFill="1" applyBorder="1" applyAlignment="1">
      <alignment/>
    </xf>
    <xf numFmtId="196" fontId="0" fillId="33" borderId="57" xfId="49" applyNumberFormat="1" applyFont="1" applyFill="1" applyBorder="1" applyAlignment="1">
      <alignment/>
    </xf>
    <xf numFmtId="0" fontId="0" fillId="6" borderId="58" xfId="0" applyFill="1" applyBorder="1" applyAlignment="1">
      <alignment horizontal="center"/>
    </xf>
    <xf numFmtId="38" fontId="7" fillId="6" borderId="37" xfId="49" applyFont="1" applyFill="1" applyBorder="1" applyAlignment="1">
      <alignment horizontal="right"/>
    </xf>
    <xf numFmtId="0" fontId="7" fillId="6" borderId="59" xfId="0" applyFont="1" applyFill="1" applyBorder="1" applyAlignment="1">
      <alignment horizontal="center"/>
    </xf>
    <xf numFmtId="38" fontId="7" fillId="6" borderId="54" xfId="49" applyFont="1" applyFill="1" applyBorder="1" applyAlignment="1">
      <alignment/>
    </xf>
    <xf numFmtId="38" fontId="7" fillId="6" borderId="54" xfId="49" applyFont="1" applyFill="1" applyBorder="1" applyAlignment="1">
      <alignment horizontal="right"/>
    </xf>
    <xf numFmtId="0" fontId="7" fillId="6" borderId="58" xfId="0" applyFont="1" applyFill="1" applyBorder="1" applyAlignment="1">
      <alignment horizontal="center"/>
    </xf>
    <xf numFmtId="0" fontId="6" fillId="6" borderId="59" xfId="0" applyFont="1" applyFill="1" applyBorder="1" applyAlignment="1">
      <alignment horizontal="center"/>
    </xf>
    <xf numFmtId="183" fontId="6" fillId="33" borderId="60" xfId="0" applyNumberFormat="1" applyFont="1" applyFill="1" applyBorder="1" applyAlignment="1">
      <alignment horizontal="right"/>
    </xf>
    <xf numFmtId="0" fontId="6" fillId="6" borderId="58" xfId="0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/>
    </xf>
    <xf numFmtId="38" fontId="0" fillId="33" borderId="54" xfId="49" applyFont="1" applyFill="1" applyBorder="1" applyAlignment="1">
      <alignment/>
    </xf>
    <xf numFmtId="38" fontId="0" fillId="33" borderId="54" xfId="49" applyFont="1" applyFill="1" applyBorder="1" applyAlignment="1">
      <alignment horizontal="right"/>
    </xf>
    <xf numFmtId="0" fontId="0" fillId="6" borderId="61" xfId="0" applyFont="1" applyFill="1" applyBorder="1" applyAlignment="1">
      <alignment horizontal="center"/>
    </xf>
    <xf numFmtId="38" fontId="0" fillId="6" borderId="60" xfId="49" applyFont="1" applyFill="1" applyBorder="1" applyAlignment="1">
      <alignment horizontal="right"/>
    </xf>
    <xf numFmtId="38" fontId="0" fillId="6" borderId="54" xfId="49" applyFont="1" applyFill="1" applyBorder="1" applyAlignment="1">
      <alignment horizontal="right"/>
    </xf>
    <xf numFmtId="38" fontId="0" fillId="6" borderId="62" xfId="49" applyFont="1" applyFill="1" applyBorder="1" applyAlignment="1">
      <alignment horizontal="right"/>
    </xf>
    <xf numFmtId="0" fontId="0" fillId="6" borderId="63" xfId="0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ill="1" applyBorder="1" applyAlignment="1">
      <alignment horizontal="center"/>
    </xf>
    <xf numFmtId="0" fontId="7" fillId="6" borderId="54" xfId="0" applyFont="1" applyFill="1" applyBorder="1" applyAlignment="1">
      <alignment horizontal="right"/>
    </xf>
    <xf numFmtId="38" fontId="6" fillId="33" borderId="54" xfId="49" applyFont="1" applyFill="1" applyBorder="1" applyAlignment="1">
      <alignment/>
    </xf>
    <xf numFmtId="38" fontId="6" fillId="33" borderId="54" xfId="49" applyFont="1" applyFill="1" applyBorder="1" applyAlignment="1">
      <alignment horizontal="right"/>
    </xf>
    <xf numFmtId="189" fontId="0" fillId="0" borderId="0" xfId="0" applyNumberFormat="1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5" zoomScaleSheetLayoutView="85" workbookViewId="0" topLeftCell="A1">
      <selection activeCell="A1" sqref="A1"/>
    </sheetView>
  </sheetViews>
  <sheetFormatPr defaultColWidth="8.796875" defaultRowHeight="14.25"/>
  <cols>
    <col min="1" max="1" width="10.3984375" style="0" customWidth="1"/>
    <col min="2" max="2" width="16.09765625" style="0" customWidth="1"/>
    <col min="3" max="4" width="8.59765625" style="0" customWidth="1"/>
    <col min="5" max="5" width="12.5" style="0" customWidth="1"/>
    <col min="6" max="10" width="8.59765625" style="0" customWidth="1"/>
    <col min="11" max="11" width="13.69921875" style="4" customWidth="1"/>
    <col min="12" max="16" width="8.59765625" style="4" customWidth="1"/>
    <col min="17" max="17" width="12.8984375" style="4" customWidth="1"/>
    <col min="18" max="19" width="8.59765625" style="4" customWidth="1"/>
    <col min="20" max="20" width="12.8984375" style="4" customWidth="1"/>
    <col min="21" max="21" width="12.09765625" style="4" customWidth="1"/>
    <col min="22" max="23" width="5.09765625" style="4" customWidth="1"/>
    <col min="24" max="24" width="11.09765625" style="4" customWidth="1"/>
    <col min="25" max="25" width="8.59765625" style="4" customWidth="1"/>
    <col min="26" max="26" width="13.59765625" style="4" customWidth="1"/>
    <col min="27" max="27" width="12.59765625" style="4" customWidth="1"/>
    <col min="28" max="28" width="11.59765625" style="4" bestFit="1" customWidth="1"/>
  </cols>
  <sheetData>
    <row r="1" spans="1:28" s="4" customFormat="1" ht="21.75" thickBot="1">
      <c r="A1" s="6" t="s">
        <v>256</v>
      </c>
      <c r="B1" s="5"/>
      <c r="C1"/>
      <c r="D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7" t="s">
        <v>0</v>
      </c>
      <c r="AA1" s="5"/>
      <c r="AB1" s="7" t="s">
        <v>257</v>
      </c>
    </row>
    <row r="2" spans="1:28" ht="13.5">
      <c r="A2" s="364" t="s">
        <v>6</v>
      </c>
      <c r="B2" s="367" t="s">
        <v>225</v>
      </c>
      <c r="C2" s="370" t="s">
        <v>2</v>
      </c>
      <c r="D2" s="371"/>
      <c r="E2" s="370" t="s">
        <v>106</v>
      </c>
      <c r="F2" s="374"/>
      <c r="G2" s="374"/>
      <c r="H2" s="374"/>
      <c r="I2" s="374"/>
      <c r="J2" s="371"/>
      <c r="K2" s="370" t="s">
        <v>107</v>
      </c>
      <c r="L2" s="374"/>
      <c r="M2" s="374"/>
      <c r="N2" s="374"/>
      <c r="O2" s="374"/>
      <c r="P2" s="371"/>
      <c r="Q2" s="370" t="s">
        <v>108</v>
      </c>
      <c r="R2" s="374"/>
      <c r="S2" s="371"/>
      <c r="T2" s="370" t="s">
        <v>109</v>
      </c>
      <c r="U2" s="381"/>
      <c r="V2" s="389" t="s">
        <v>3</v>
      </c>
      <c r="W2" s="381"/>
      <c r="X2" s="76"/>
      <c r="Y2" s="370" t="s">
        <v>5</v>
      </c>
      <c r="Z2" s="389"/>
      <c r="AA2" s="381"/>
      <c r="AB2" s="386" t="s">
        <v>6</v>
      </c>
    </row>
    <row r="3" spans="1:28" ht="13.5">
      <c r="A3" s="365"/>
      <c r="B3" s="368"/>
      <c r="C3" s="372"/>
      <c r="D3" s="373"/>
      <c r="E3" s="372"/>
      <c r="F3" s="375"/>
      <c r="G3" s="375"/>
      <c r="H3" s="375"/>
      <c r="I3" s="375"/>
      <c r="J3" s="373"/>
      <c r="K3" s="372"/>
      <c r="L3" s="375"/>
      <c r="M3" s="375"/>
      <c r="N3" s="375"/>
      <c r="O3" s="375"/>
      <c r="P3" s="373"/>
      <c r="Q3" s="372"/>
      <c r="R3" s="375"/>
      <c r="S3" s="373"/>
      <c r="T3" s="382"/>
      <c r="U3" s="383"/>
      <c r="V3" s="392"/>
      <c r="W3" s="383"/>
      <c r="X3" s="77" t="s">
        <v>4</v>
      </c>
      <c r="Y3" s="382"/>
      <c r="Z3" s="390"/>
      <c r="AA3" s="383"/>
      <c r="AB3" s="387"/>
    </row>
    <row r="4" spans="1:28" ht="13.5">
      <c r="A4" s="365"/>
      <c r="B4" s="368"/>
      <c r="C4" s="376" t="s">
        <v>8</v>
      </c>
      <c r="D4" s="376" t="s">
        <v>110</v>
      </c>
      <c r="E4" s="379" t="s">
        <v>91</v>
      </c>
      <c r="F4" s="39"/>
      <c r="G4" s="39"/>
      <c r="H4" s="39"/>
      <c r="I4" s="40"/>
      <c r="J4" s="376" t="s">
        <v>110</v>
      </c>
      <c r="K4" s="379" t="s">
        <v>91</v>
      </c>
      <c r="L4" s="39"/>
      <c r="M4" s="39"/>
      <c r="N4" s="39"/>
      <c r="O4" s="40"/>
      <c r="P4" s="376" t="s">
        <v>110</v>
      </c>
      <c r="Q4" s="379" t="s">
        <v>111</v>
      </c>
      <c r="R4" s="39"/>
      <c r="S4" s="376" t="s">
        <v>110</v>
      </c>
      <c r="T4" s="384"/>
      <c r="U4" s="385"/>
      <c r="V4" s="391"/>
      <c r="W4" s="385"/>
      <c r="X4" s="77" t="s">
        <v>7</v>
      </c>
      <c r="Y4" s="384"/>
      <c r="Z4" s="391"/>
      <c r="AA4" s="385"/>
      <c r="AB4" s="387"/>
    </row>
    <row r="5" spans="1:28" ht="13.5">
      <c r="A5" s="365"/>
      <c r="B5" s="368"/>
      <c r="C5" s="377"/>
      <c r="D5" s="377"/>
      <c r="E5" s="380"/>
      <c r="F5" s="38" t="s">
        <v>90</v>
      </c>
      <c r="G5" s="38" t="s">
        <v>90</v>
      </c>
      <c r="H5" s="38" t="s">
        <v>90</v>
      </c>
      <c r="I5" s="38" t="s">
        <v>90</v>
      </c>
      <c r="J5" s="377"/>
      <c r="K5" s="380"/>
      <c r="L5" s="38" t="s">
        <v>90</v>
      </c>
      <c r="M5" s="38" t="s">
        <v>90</v>
      </c>
      <c r="N5" s="38" t="s">
        <v>90</v>
      </c>
      <c r="O5" s="38" t="s">
        <v>90</v>
      </c>
      <c r="P5" s="377"/>
      <c r="Q5" s="380"/>
      <c r="R5" s="38" t="s">
        <v>90</v>
      </c>
      <c r="S5" s="377"/>
      <c r="T5" s="376" t="s">
        <v>112</v>
      </c>
      <c r="U5" s="376" t="s">
        <v>110</v>
      </c>
      <c r="V5" s="376" t="s">
        <v>9</v>
      </c>
      <c r="W5" s="376" t="s">
        <v>10</v>
      </c>
      <c r="X5" s="77"/>
      <c r="Y5" s="376" t="s">
        <v>12</v>
      </c>
      <c r="Z5" s="376" t="s">
        <v>13</v>
      </c>
      <c r="AA5" s="376" t="s">
        <v>14</v>
      </c>
      <c r="AB5" s="387"/>
    </row>
    <row r="6" spans="1:28" s="4" customFormat="1" ht="13.5">
      <c r="A6" s="366"/>
      <c r="B6" s="369"/>
      <c r="C6" s="378"/>
      <c r="D6" s="378"/>
      <c r="E6" s="372"/>
      <c r="F6" s="41" t="s">
        <v>113</v>
      </c>
      <c r="G6" s="42" t="s">
        <v>114</v>
      </c>
      <c r="H6" s="42" t="s">
        <v>115</v>
      </c>
      <c r="I6" s="42" t="s">
        <v>89</v>
      </c>
      <c r="J6" s="378"/>
      <c r="K6" s="372"/>
      <c r="L6" s="41" t="s">
        <v>113</v>
      </c>
      <c r="M6" s="42" t="s">
        <v>114</v>
      </c>
      <c r="N6" s="42" t="s">
        <v>115</v>
      </c>
      <c r="O6" s="42" t="s">
        <v>89</v>
      </c>
      <c r="P6" s="378"/>
      <c r="Q6" s="372"/>
      <c r="R6" s="41" t="s">
        <v>113</v>
      </c>
      <c r="S6" s="378"/>
      <c r="T6" s="378"/>
      <c r="U6" s="378"/>
      <c r="V6" s="378"/>
      <c r="W6" s="378"/>
      <c r="X6" s="78" t="s">
        <v>11</v>
      </c>
      <c r="Y6" s="378"/>
      <c r="Z6" s="378"/>
      <c r="AA6" s="378"/>
      <c r="AB6" s="388"/>
    </row>
    <row r="7" spans="1:28" s="4" customFormat="1" ht="19.5" customHeight="1">
      <c r="A7" s="30" t="s">
        <v>16</v>
      </c>
      <c r="B7" s="31" t="s">
        <v>116</v>
      </c>
      <c r="C7" s="43">
        <v>30975</v>
      </c>
      <c r="D7" s="43">
        <v>31832</v>
      </c>
      <c r="E7" s="43">
        <v>48140</v>
      </c>
      <c r="F7" s="43">
        <v>1225</v>
      </c>
      <c r="G7" s="43">
        <v>22561</v>
      </c>
      <c r="H7" s="43">
        <v>10526</v>
      </c>
      <c r="I7" s="43">
        <v>658</v>
      </c>
      <c r="J7" s="43">
        <v>49831</v>
      </c>
      <c r="K7" s="43">
        <v>47497</v>
      </c>
      <c r="L7" s="43">
        <v>1220</v>
      </c>
      <c r="M7" s="43">
        <v>22561</v>
      </c>
      <c r="N7" s="43">
        <v>10526</v>
      </c>
      <c r="O7" s="43">
        <v>658</v>
      </c>
      <c r="P7" s="43">
        <v>48886</v>
      </c>
      <c r="Q7" s="43">
        <v>643</v>
      </c>
      <c r="R7" s="43">
        <v>5</v>
      </c>
      <c r="S7" s="43">
        <v>945</v>
      </c>
      <c r="T7" s="87">
        <v>14675</v>
      </c>
      <c r="U7" s="88">
        <v>15268</v>
      </c>
      <c r="V7" s="44">
        <v>28</v>
      </c>
      <c r="W7" s="45">
        <v>0</v>
      </c>
      <c r="X7" s="79"/>
      <c r="Y7" s="85">
        <v>420000</v>
      </c>
      <c r="Z7" s="106">
        <v>50000</v>
      </c>
      <c r="AA7" s="85"/>
      <c r="AB7" s="47" t="s">
        <v>16</v>
      </c>
    </row>
    <row r="8" spans="1:28" s="4" customFormat="1" ht="19.5" customHeight="1">
      <c r="A8" s="111" t="s">
        <v>17</v>
      </c>
      <c r="B8" s="32" t="s">
        <v>117</v>
      </c>
      <c r="C8" s="43">
        <v>8418</v>
      </c>
      <c r="D8" s="43">
        <v>8633</v>
      </c>
      <c r="E8" s="43">
        <v>13289</v>
      </c>
      <c r="F8" s="43">
        <v>331</v>
      </c>
      <c r="G8" s="43">
        <v>6451</v>
      </c>
      <c r="H8" s="43">
        <v>2835</v>
      </c>
      <c r="I8" s="43">
        <v>192</v>
      </c>
      <c r="J8" s="43">
        <v>13683</v>
      </c>
      <c r="K8" s="43">
        <v>13131</v>
      </c>
      <c r="L8" s="43">
        <v>331</v>
      </c>
      <c r="M8" s="43">
        <v>6451</v>
      </c>
      <c r="N8" s="43">
        <v>2835</v>
      </c>
      <c r="O8" s="43">
        <v>192</v>
      </c>
      <c r="P8" s="43">
        <v>13404</v>
      </c>
      <c r="Q8" s="43">
        <v>158</v>
      </c>
      <c r="R8" s="43">
        <v>0</v>
      </c>
      <c r="S8" s="43">
        <v>279</v>
      </c>
      <c r="T8" s="87">
        <v>4016</v>
      </c>
      <c r="U8" s="88">
        <v>4269</v>
      </c>
      <c r="V8" s="44">
        <v>7</v>
      </c>
      <c r="W8" s="45">
        <v>3</v>
      </c>
      <c r="X8" s="80"/>
      <c r="Y8" s="85">
        <v>420000</v>
      </c>
      <c r="Z8" s="106">
        <v>50000</v>
      </c>
      <c r="AA8" s="85"/>
      <c r="AB8" s="47" t="s">
        <v>17</v>
      </c>
    </row>
    <row r="9" spans="1:28" s="4" customFormat="1" ht="19.5" customHeight="1">
      <c r="A9" s="30" t="s">
        <v>18</v>
      </c>
      <c r="B9" s="32" t="s">
        <v>118</v>
      </c>
      <c r="C9" s="43">
        <v>3984</v>
      </c>
      <c r="D9" s="43">
        <v>4051</v>
      </c>
      <c r="E9" s="43">
        <v>6389</v>
      </c>
      <c r="F9" s="43">
        <v>148</v>
      </c>
      <c r="G9" s="43">
        <v>3062</v>
      </c>
      <c r="H9" s="43">
        <v>1354</v>
      </c>
      <c r="I9" s="43">
        <v>55</v>
      </c>
      <c r="J9" s="43">
        <v>6565</v>
      </c>
      <c r="K9" s="43">
        <v>6300</v>
      </c>
      <c r="L9" s="43">
        <v>148</v>
      </c>
      <c r="M9" s="43">
        <v>3062</v>
      </c>
      <c r="N9" s="43">
        <v>1354</v>
      </c>
      <c r="O9" s="43">
        <v>55</v>
      </c>
      <c r="P9" s="43">
        <v>6425</v>
      </c>
      <c r="Q9" s="43">
        <v>89</v>
      </c>
      <c r="R9" s="43">
        <v>0</v>
      </c>
      <c r="S9" s="43">
        <v>140</v>
      </c>
      <c r="T9" s="87">
        <v>2017</v>
      </c>
      <c r="U9" s="88">
        <v>2111</v>
      </c>
      <c r="V9" s="44">
        <v>4</v>
      </c>
      <c r="W9" s="45">
        <v>1</v>
      </c>
      <c r="X9" s="81" t="s">
        <v>113</v>
      </c>
      <c r="Y9" s="85">
        <v>420000</v>
      </c>
      <c r="Z9" s="106">
        <v>50000</v>
      </c>
      <c r="AA9" s="85"/>
      <c r="AB9" s="47" t="s">
        <v>18</v>
      </c>
    </row>
    <row r="10" spans="1:28" s="4" customFormat="1" ht="19.5" customHeight="1">
      <c r="A10" s="30" t="s">
        <v>19</v>
      </c>
      <c r="B10" s="32" t="s">
        <v>119</v>
      </c>
      <c r="C10" s="43">
        <v>4391</v>
      </c>
      <c r="D10" s="43">
        <v>4513</v>
      </c>
      <c r="E10" s="43">
        <v>7277</v>
      </c>
      <c r="F10" s="43">
        <v>147</v>
      </c>
      <c r="G10" s="43">
        <v>3700</v>
      </c>
      <c r="H10" s="43">
        <v>1575</v>
      </c>
      <c r="I10" s="43">
        <v>79</v>
      </c>
      <c r="J10" s="43">
        <v>7509</v>
      </c>
      <c r="K10" s="43">
        <v>7161</v>
      </c>
      <c r="L10" s="43">
        <v>147</v>
      </c>
      <c r="M10" s="43">
        <v>3700</v>
      </c>
      <c r="N10" s="43">
        <v>1575</v>
      </c>
      <c r="O10" s="43">
        <v>79</v>
      </c>
      <c r="P10" s="43">
        <v>7300</v>
      </c>
      <c r="Q10" s="43">
        <v>116</v>
      </c>
      <c r="R10" s="43">
        <v>0</v>
      </c>
      <c r="S10" s="43">
        <v>209</v>
      </c>
      <c r="T10" s="87">
        <v>2153</v>
      </c>
      <c r="U10" s="88">
        <v>2328</v>
      </c>
      <c r="V10" s="44">
        <v>3</v>
      </c>
      <c r="W10" s="45">
        <v>4</v>
      </c>
      <c r="X10" s="82" t="s">
        <v>120</v>
      </c>
      <c r="Y10" s="85">
        <v>420000</v>
      </c>
      <c r="Z10" s="106">
        <v>50000</v>
      </c>
      <c r="AA10" s="85"/>
      <c r="AB10" s="47" t="s">
        <v>19</v>
      </c>
    </row>
    <row r="11" spans="1:28" s="4" customFormat="1" ht="19.5" customHeight="1">
      <c r="A11" s="33" t="s">
        <v>20</v>
      </c>
      <c r="B11" s="34" t="s">
        <v>121</v>
      </c>
      <c r="C11" s="48">
        <v>3155</v>
      </c>
      <c r="D11" s="48">
        <v>3184</v>
      </c>
      <c r="E11" s="48">
        <v>5075</v>
      </c>
      <c r="F11" s="48">
        <v>107</v>
      </c>
      <c r="G11" s="48">
        <v>2744</v>
      </c>
      <c r="H11" s="48">
        <v>1136</v>
      </c>
      <c r="I11" s="48">
        <v>49</v>
      </c>
      <c r="J11" s="48">
        <v>5168</v>
      </c>
      <c r="K11" s="48">
        <v>4964</v>
      </c>
      <c r="L11" s="48">
        <v>107</v>
      </c>
      <c r="M11" s="48">
        <v>2744</v>
      </c>
      <c r="N11" s="48">
        <v>1136</v>
      </c>
      <c r="O11" s="48">
        <v>49</v>
      </c>
      <c r="P11" s="48">
        <v>4988</v>
      </c>
      <c r="Q11" s="48">
        <v>111</v>
      </c>
      <c r="R11" s="48">
        <v>0</v>
      </c>
      <c r="S11" s="48">
        <v>180</v>
      </c>
      <c r="T11" s="89">
        <v>1440</v>
      </c>
      <c r="U11" s="90">
        <v>1526</v>
      </c>
      <c r="V11" s="49">
        <v>3</v>
      </c>
      <c r="W11" s="50">
        <v>0</v>
      </c>
      <c r="X11" s="80"/>
      <c r="Y11" s="85">
        <v>420000</v>
      </c>
      <c r="Z11" s="106">
        <v>50000</v>
      </c>
      <c r="AA11" s="107"/>
      <c r="AB11" s="51" t="s">
        <v>20</v>
      </c>
    </row>
    <row r="12" spans="1:28" s="4" customFormat="1" ht="19.5" customHeight="1">
      <c r="A12" s="30" t="s">
        <v>21</v>
      </c>
      <c r="B12" s="32" t="s">
        <v>117</v>
      </c>
      <c r="C12" s="43">
        <v>8097</v>
      </c>
      <c r="D12" s="43">
        <v>8224</v>
      </c>
      <c r="E12" s="43">
        <v>13537</v>
      </c>
      <c r="F12" s="43">
        <v>356</v>
      </c>
      <c r="G12" s="43">
        <v>6341</v>
      </c>
      <c r="H12" s="43">
        <v>2755</v>
      </c>
      <c r="I12" s="43">
        <v>156</v>
      </c>
      <c r="J12" s="43">
        <v>13907</v>
      </c>
      <c r="K12" s="43">
        <v>13336</v>
      </c>
      <c r="L12" s="43">
        <v>356</v>
      </c>
      <c r="M12" s="43">
        <v>6341</v>
      </c>
      <c r="N12" s="43">
        <v>2755</v>
      </c>
      <c r="O12" s="43">
        <v>156</v>
      </c>
      <c r="P12" s="43">
        <v>13602</v>
      </c>
      <c r="Q12" s="43">
        <v>201</v>
      </c>
      <c r="R12" s="43">
        <v>0</v>
      </c>
      <c r="S12" s="43">
        <v>305</v>
      </c>
      <c r="T12" s="87">
        <v>4215</v>
      </c>
      <c r="U12" s="88">
        <v>4355</v>
      </c>
      <c r="V12" s="44">
        <v>5</v>
      </c>
      <c r="W12" s="52">
        <v>6</v>
      </c>
      <c r="X12" s="83" t="s">
        <v>115</v>
      </c>
      <c r="Y12" s="108">
        <v>420000</v>
      </c>
      <c r="Z12" s="109">
        <v>50000</v>
      </c>
      <c r="AA12" s="85"/>
      <c r="AB12" s="47" t="s">
        <v>21</v>
      </c>
    </row>
    <row r="13" spans="1:28" s="4" customFormat="1" ht="19.5" customHeight="1">
      <c r="A13" s="30" t="s">
        <v>122</v>
      </c>
      <c r="B13" s="35" t="s">
        <v>123</v>
      </c>
      <c r="C13" s="53">
        <v>3719</v>
      </c>
      <c r="D13" s="43">
        <v>3763</v>
      </c>
      <c r="E13" s="43">
        <v>5936</v>
      </c>
      <c r="F13" s="43">
        <v>116</v>
      </c>
      <c r="G13" s="43">
        <v>3040</v>
      </c>
      <c r="H13" s="43">
        <v>1340</v>
      </c>
      <c r="I13" s="43">
        <v>63</v>
      </c>
      <c r="J13" s="53">
        <v>6042</v>
      </c>
      <c r="K13" s="53">
        <v>5828</v>
      </c>
      <c r="L13" s="53">
        <v>114</v>
      </c>
      <c r="M13" s="53">
        <v>3040</v>
      </c>
      <c r="N13" s="53">
        <v>1340</v>
      </c>
      <c r="O13" s="53">
        <v>63</v>
      </c>
      <c r="P13" s="53">
        <v>5857</v>
      </c>
      <c r="Q13" s="53">
        <v>108</v>
      </c>
      <c r="R13" s="53">
        <v>2</v>
      </c>
      <c r="S13" s="53">
        <v>185</v>
      </c>
      <c r="T13" s="87">
        <v>1793</v>
      </c>
      <c r="U13" s="87">
        <v>1853</v>
      </c>
      <c r="V13" s="44">
        <v>2</v>
      </c>
      <c r="W13" s="54">
        <v>1</v>
      </c>
      <c r="X13" s="82" t="s">
        <v>124</v>
      </c>
      <c r="Y13" s="85">
        <v>420000</v>
      </c>
      <c r="Z13" s="106">
        <v>50000</v>
      </c>
      <c r="AA13" s="85"/>
      <c r="AB13" s="47" t="s">
        <v>95</v>
      </c>
    </row>
    <row r="14" spans="1:28" s="4" customFormat="1" ht="19.5" customHeight="1">
      <c r="A14" s="30" t="s">
        <v>125</v>
      </c>
      <c r="B14" s="35" t="s">
        <v>126</v>
      </c>
      <c r="C14" s="43">
        <v>9734</v>
      </c>
      <c r="D14" s="43">
        <v>9948</v>
      </c>
      <c r="E14" s="43">
        <v>15957</v>
      </c>
      <c r="F14" s="43">
        <v>358</v>
      </c>
      <c r="G14" s="43">
        <v>7898</v>
      </c>
      <c r="H14" s="43">
        <v>3303</v>
      </c>
      <c r="I14" s="43">
        <v>186</v>
      </c>
      <c r="J14" s="43">
        <v>16420</v>
      </c>
      <c r="K14" s="43">
        <v>15707</v>
      </c>
      <c r="L14" s="43">
        <v>358</v>
      </c>
      <c r="M14" s="43">
        <v>7898</v>
      </c>
      <c r="N14" s="43">
        <v>3303</v>
      </c>
      <c r="O14" s="43">
        <v>186</v>
      </c>
      <c r="P14" s="43">
        <v>16025</v>
      </c>
      <c r="Q14" s="43">
        <v>250</v>
      </c>
      <c r="R14" s="43">
        <v>0</v>
      </c>
      <c r="S14" s="43">
        <v>395</v>
      </c>
      <c r="T14" s="87">
        <v>4813</v>
      </c>
      <c r="U14" s="88">
        <v>5060</v>
      </c>
      <c r="V14" s="44">
        <v>4</v>
      </c>
      <c r="W14" s="52">
        <v>7</v>
      </c>
      <c r="X14" s="84" t="s">
        <v>127</v>
      </c>
      <c r="Y14" s="85">
        <v>420000</v>
      </c>
      <c r="Z14" s="106">
        <v>50000</v>
      </c>
      <c r="AA14" s="85"/>
      <c r="AB14" s="47" t="s">
        <v>96</v>
      </c>
    </row>
    <row r="15" spans="1:28" s="4" customFormat="1" ht="19.5" customHeight="1">
      <c r="A15" s="30" t="s">
        <v>128</v>
      </c>
      <c r="B15" s="35" t="s">
        <v>129</v>
      </c>
      <c r="C15" s="43">
        <v>10452</v>
      </c>
      <c r="D15" s="43">
        <v>10628</v>
      </c>
      <c r="E15" s="43">
        <v>17172</v>
      </c>
      <c r="F15" s="43">
        <v>405</v>
      </c>
      <c r="G15" s="43">
        <v>8474</v>
      </c>
      <c r="H15" s="43">
        <v>3741</v>
      </c>
      <c r="I15" s="43">
        <v>238</v>
      </c>
      <c r="J15" s="43">
        <v>17619</v>
      </c>
      <c r="K15" s="43">
        <v>16916</v>
      </c>
      <c r="L15" s="43">
        <v>405</v>
      </c>
      <c r="M15" s="43">
        <v>8474</v>
      </c>
      <c r="N15" s="43">
        <v>3741</v>
      </c>
      <c r="O15" s="43">
        <v>238</v>
      </c>
      <c r="P15" s="43">
        <v>17203</v>
      </c>
      <c r="Q15" s="43">
        <v>256</v>
      </c>
      <c r="R15" s="43">
        <v>0</v>
      </c>
      <c r="S15" s="43">
        <v>416</v>
      </c>
      <c r="T15" s="87">
        <v>5026</v>
      </c>
      <c r="U15" s="88">
        <v>5247</v>
      </c>
      <c r="V15" s="44">
        <v>1</v>
      </c>
      <c r="W15" s="52">
        <v>8</v>
      </c>
      <c r="X15" s="84" t="s">
        <v>130</v>
      </c>
      <c r="Y15" s="85">
        <v>420000</v>
      </c>
      <c r="Z15" s="106">
        <v>50000</v>
      </c>
      <c r="AA15" s="85"/>
      <c r="AB15" s="47" t="s">
        <v>97</v>
      </c>
    </row>
    <row r="16" spans="1:28" s="4" customFormat="1" ht="19.5" customHeight="1">
      <c r="A16" s="30" t="s">
        <v>22</v>
      </c>
      <c r="B16" s="35" t="s">
        <v>131</v>
      </c>
      <c r="C16" s="43">
        <v>2019</v>
      </c>
      <c r="D16" s="43">
        <v>2119</v>
      </c>
      <c r="E16" s="43">
        <v>3382</v>
      </c>
      <c r="F16" s="43">
        <v>64</v>
      </c>
      <c r="G16" s="43">
        <v>1726</v>
      </c>
      <c r="H16" s="43">
        <v>791</v>
      </c>
      <c r="I16" s="43">
        <v>30</v>
      </c>
      <c r="J16" s="43">
        <v>3470</v>
      </c>
      <c r="K16" s="43">
        <v>3314</v>
      </c>
      <c r="L16" s="43">
        <v>64</v>
      </c>
      <c r="M16" s="43">
        <v>1726</v>
      </c>
      <c r="N16" s="43">
        <v>791</v>
      </c>
      <c r="O16" s="43">
        <v>30</v>
      </c>
      <c r="P16" s="43">
        <v>3362</v>
      </c>
      <c r="Q16" s="43">
        <v>68</v>
      </c>
      <c r="R16" s="43">
        <v>0</v>
      </c>
      <c r="S16" s="43">
        <v>108</v>
      </c>
      <c r="T16" s="87">
        <v>996</v>
      </c>
      <c r="U16" s="88">
        <v>1060</v>
      </c>
      <c r="V16" s="44">
        <v>0</v>
      </c>
      <c r="W16" s="45">
        <v>3</v>
      </c>
      <c r="X16" s="82" t="s">
        <v>132</v>
      </c>
      <c r="Y16" s="107">
        <v>420000</v>
      </c>
      <c r="Z16" s="106">
        <v>50000</v>
      </c>
      <c r="AA16" s="85"/>
      <c r="AB16" s="47" t="s">
        <v>22</v>
      </c>
    </row>
    <row r="17" spans="1:28" s="4" customFormat="1" ht="19.5" customHeight="1">
      <c r="A17" s="112" t="s">
        <v>23</v>
      </c>
      <c r="B17" s="36" t="s">
        <v>133</v>
      </c>
      <c r="C17" s="55">
        <v>381</v>
      </c>
      <c r="D17" s="55">
        <v>385</v>
      </c>
      <c r="E17" s="55">
        <v>582</v>
      </c>
      <c r="F17" s="55">
        <v>11</v>
      </c>
      <c r="G17" s="55">
        <v>309</v>
      </c>
      <c r="H17" s="55">
        <v>135</v>
      </c>
      <c r="I17" s="55">
        <v>12</v>
      </c>
      <c r="J17" s="55">
        <v>594</v>
      </c>
      <c r="K17" s="55">
        <v>579</v>
      </c>
      <c r="L17" s="55">
        <v>11</v>
      </c>
      <c r="M17" s="55">
        <v>309</v>
      </c>
      <c r="N17" s="55">
        <v>135</v>
      </c>
      <c r="O17" s="55">
        <v>12</v>
      </c>
      <c r="P17" s="55">
        <v>587</v>
      </c>
      <c r="Q17" s="55">
        <v>3</v>
      </c>
      <c r="R17" s="55">
        <v>0</v>
      </c>
      <c r="S17" s="55">
        <v>7</v>
      </c>
      <c r="T17" s="91">
        <v>175</v>
      </c>
      <c r="U17" s="92">
        <v>179</v>
      </c>
      <c r="V17" s="56">
        <v>0</v>
      </c>
      <c r="W17" s="57">
        <v>2</v>
      </c>
      <c r="X17" s="80"/>
      <c r="Y17" s="85">
        <v>420000</v>
      </c>
      <c r="Z17" s="109">
        <v>50000</v>
      </c>
      <c r="AA17" s="108"/>
      <c r="AB17" s="58" t="s">
        <v>23</v>
      </c>
    </row>
    <row r="18" spans="1:28" s="4" customFormat="1" ht="19.5" customHeight="1">
      <c r="A18" s="111" t="s">
        <v>134</v>
      </c>
      <c r="B18" s="35" t="s">
        <v>135</v>
      </c>
      <c r="C18" s="43">
        <v>1377</v>
      </c>
      <c r="D18" s="43">
        <v>1396</v>
      </c>
      <c r="E18" s="43">
        <v>2242</v>
      </c>
      <c r="F18" s="43">
        <v>44</v>
      </c>
      <c r="G18" s="43">
        <v>1214</v>
      </c>
      <c r="H18" s="43">
        <v>486</v>
      </c>
      <c r="I18" s="43">
        <v>35</v>
      </c>
      <c r="J18" s="43">
        <v>2307</v>
      </c>
      <c r="K18" s="43">
        <v>2188</v>
      </c>
      <c r="L18" s="43">
        <v>44</v>
      </c>
      <c r="M18" s="43">
        <v>1214</v>
      </c>
      <c r="N18" s="43">
        <v>486</v>
      </c>
      <c r="O18" s="43">
        <v>35</v>
      </c>
      <c r="P18" s="43">
        <v>2232</v>
      </c>
      <c r="Q18" s="43">
        <v>54</v>
      </c>
      <c r="R18" s="43">
        <v>0</v>
      </c>
      <c r="S18" s="43">
        <v>75</v>
      </c>
      <c r="T18" s="87">
        <v>603</v>
      </c>
      <c r="U18" s="88">
        <v>637</v>
      </c>
      <c r="V18" s="44">
        <v>1</v>
      </c>
      <c r="W18" s="45">
        <v>4</v>
      </c>
      <c r="X18" s="81" t="s">
        <v>136</v>
      </c>
      <c r="Y18" s="85">
        <v>420000</v>
      </c>
      <c r="Z18" s="106">
        <v>30000</v>
      </c>
      <c r="AA18" s="85"/>
      <c r="AB18" s="47" t="s">
        <v>98</v>
      </c>
    </row>
    <row r="19" spans="1:28" s="4" customFormat="1" ht="19.5" customHeight="1">
      <c r="A19" s="30" t="s">
        <v>137</v>
      </c>
      <c r="B19" s="35" t="s">
        <v>138</v>
      </c>
      <c r="C19" s="43">
        <v>2810</v>
      </c>
      <c r="D19" s="43">
        <v>2842</v>
      </c>
      <c r="E19" s="43">
        <v>4692</v>
      </c>
      <c r="F19" s="43">
        <v>87</v>
      </c>
      <c r="G19" s="43">
        <v>2357</v>
      </c>
      <c r="H19" s="43">
        <v>963</v>
      </c>
      <c r="I19" s="43">
        <v>50</v>
      </c>
      <c r="J19" s="43">
        <v>4771</v>
      </c>
      <c r="K19" s="43">
        <v>4594</v>
      </c>
      <c r="L19" s="43">
        <v>86</v>
      </c>
      <c r="M19" s="43">
        <v>2357</v>
      </c>
      <c r="N19" s="43">
        <v>963</v>
      </c>
      <c r="O19" s="43">
        <v>50</v>
      </c>
      <c r="P19" s="43">
        <v>4614</v>
      </c>
      <c r="Q19" s="43">
        <v>98</v>
      </c>
      <c r="R19" s="43">
        <v>1</v>
      </c>
      <c r="S19" s="43">
        <v>157</v>
      </c>
      <c r="T19" s="87">
        <v>1471</v>
      </c>
      <c r="U19" s="88">
        <v>1534</v>
      </c>
      <c r="V19" s="44">
        <v>1</v>
      </c>
      <c r="W19" s="52">
        <v>3</v>
      </c>
      <c r="X19" s="82" t="s">
        <v>139</v>
      </c>
      <c r="Y19" s="85">
        <v>420000</v>
      </c>
      <c r="Z19" s="106">
        <v>50000</v>
      </c>
      <c r="AA19" s="85"/>
      <c r="AB19" s="47" t="s">
        <v>99</v>
      </c>
    </row>
    <row r="20" spans="1:28" s="4" customFormat="1" ht="19.5" customHeight="1">
      <c r="A20" s="30" t="s">
        <v>24</v>
      </c>
      <c r="B20" s="35" t="s">
        <v>92</v>
      </c>
      <c r="C20" s="43">
        <v>1361</v>
      </c>
      <c r="D20" s="43">
        <v>1395</v>
      </c>
      <c r="E20" s="43">
        <v>2187</v>
      </c>
      <c r="F20" s="43">
        <v>30</v>
      </c>
      <c r="G20" s="43">
        <v>1200</v>
      </c>
      <c r="H20" s="43">
        <v>507</v>
      </c>
      <c r="I20" s="43">
        <v>31</v>
      </c>
      <c r="J20" s="43">
        <v>2253</v>
      </c>
      <c r="K20" s="43">
        <v>2163</v>
      </c>
      <c r="L20" s="43">
        <v>30</v>
      </c>
      <c r="M20" s="43">
        <v>1200</v>
      </c>
      <c r="N20" s="43">
        <v>507</v>
      </c>
      <c r="O20" s="43">
        <v>31</v>
      </c>
      <c r="P20" s="43">
        <v>2211</v>
      </c>
      <c r="Q20" s="43">
        <v>24</v>
      </c>
      <c r="R20" s="43">
        <v>0</v>
      </c>
      <c r="S20" s="43">
        <v>42</v>
      </c>
      <c r="T20" s="87">
        <v>633</v>
      </c>
      <c r="U20" s="88">
        <v>680</v>
      </c>
      <c r="V20" s="44">
        <v>1</v>
      </c>
      <c r="W20" s="45">
        <v>0</v>
      </c>
      <c r="X20" s="80"/>
      <c r="Y20" s="85">
        <v>420000</v>
      </c>
      <c r="Z20" s="106">
        <v>50000</v>
      </c>
      <c r="AA20" s="85"/>
      <c r="AB20" s="47" t="s">
        <v>24</v>
      </c>
    </row>
    <row r="21" spans="1:28" s="4" customFormat="1" ht="19.5" customHeight="1">
      <c r="A21" s="33" t="s">
        <v>25</v>
      </c>
      <c r="B21" s="37" t="s">
        <v>93</v>
      </c>
      <c r="C21" s="48">
        <v>1444</v>
      </c>
      <c r="D21" s="48">
        <v>1478</v>
      </c>
      <c r="E21" s="48">
        <v>2380</v>
      </c>
      <c r="F21" s="48">
        <v>64</v>
      </c>
      <c r="G21" s="48">
        <v>1178</v>
      </c>
      <c r="H21" s="48">
        <v>511</v>
      </c>
      <c r="I21" s="48">
        <v>33</v>
      </c>
      <c r="J21" s="48">
        <v>2452</v>
      </c>
      <c r="K21" s="48">
        <v>2340</v>
      </c>
      <c r="L21" s="48">
        <v>64</v>
      </c>
      <c r="M21" s="48">
        <v>1178</v>
      </c>
      <c r="N21" s="48">
        <v>511</v>
      </c>
      <c r="O21" s="48">
        <v>33</v>
      </c>
      <c r="P21" s="48">
        <v>2386</v>
      </c>
      <c r="Q21" s="48">
        <v>40</v>
      </c>
      <c r="R21" s="48">
        <v>0</v>
      </c>
      <c r="S21" s="48">
        <v>66</v>
      </c>
      <c r="T21" s="89">
        <v>722</v>
      </c>
      <c r="U21" s="90">
        <v>765</v>
      </c>
      <c r="V21" s="49">
        <v>1</v>
      </c>
      <c r="W21" s="50">
        <v>1</v>
      </c>
      <c r="X21" s="80"/>
      <c r="Y21" s="85">
        <v>420000</v>
      </c>
      <c r="Z21" s="106">
        <v>50000</v>
      </c>
      <c r="AA21" s="107"/>
      <c r="AB21" s="51" t="s">
        <v>25</v>
      </c>
    </row>
    <row r="22" spans="1:28" s="4" customFormat="1" ht="19.5" customHeight="1">
      <c r="A22" s="30" t="s">
        <v>140</v>
      </c>
      <c r="B22" s="35" t="s">
        <v>141</v>
      </c>
      <c r="C22" s="43">
        <v>1077</v>
      </c>
      <c r="D22" s="43">
        <v>1101</v>
      </c>
      <c r="E22" s="43">
        <v>1728</v>
      </c>
      <c r="F22" s="43">
        <v>38</v>
      </c>
      <c r="G22" s="43">
        <v>884</v>
      </c>
      <c r="H22" s="43">
        <v>388</v>
      </c>
      <c r="I22" s="43">
        <v>20</v>
      </c>
      <c r="J22" s="43">
        <v>1773</v>
      </c>
      <c r="K22" s="43">
        <v>1707</v>
      </c>
      <c r="L22" s="43">
        <v>38</v>
      </c>
      <c r="M22" s="43">
        <v>884</v>
      </c>
      <c r="N22" s="43">
        <v>388</v>
      </c>
      <c r="O22" s="43">
        <v>20</v>
      </c>
      <c r="P22" s="43">
        <v>1738</v>
      </c>
      <c r="Q22" s="43">
        <v>21</v>
      </c>
      <c r="R22" s="43">
        <v>0</v>
      </c>
      <c r="S22" s="43">
        <v>35</v>
      </c>
      <c r="T22" s="87">
        <v>527</v>
      </c>
      <c r="U22" s="88">
        <v>559</v>
      </c>
      <c r="V22" s="44">
        <v>2</v>
      </c>
      <c r="W22" s="45">
        <v>0</v>
      </c>
      <c r="X22" s="85"/>
      <c r="Y22" s="108">
        <v>420000</v>
      </c>
      <c r="Z22" s="109">
        <v>50000</v>
      </c>
      <c r="AA22" s="85"/>
      <c r="AB22" s="47" t="s">
        <v>100</v>
      </c>
    </row>
    <row r="23" spans="1:28" s="5" customFormat="1" ht="19.5" customHeight="1">
      <c r="A23" s="30" t="s">
        <v>104</v>
      </c>
      <c r="B23" s="35" t="s">
        <v>142</v>
      </c>
      <c r="C23" s="43">
        <v>1964</v>
      </c>
      <c r="D23" s="43">
        <v>2012</v>
      </c>
      <c r="E23" s="43">
        <v>3383</v>
      </c>
      <c r="F23" s="43">
        <v>116</v>
      </c>
      <c r="G23" s="43">
        <v>1677</v>
      </c>
      <c r="H23" s="43">
        <v>736</v>
      </c>
      <c r="I23" s="43">
        <v>22</v>
      </c>
      <c r="J23" s="43">
        <v>3494</v>
      </c>
      <c r="K23" s="43">
        <v>3343</v>
      </c>
      <c r="L23" s="43">
        <v>115</v>
      </c>
      <c r="M23" s="43">
        <v>1677</v>
      </c>
      <c r="N23" s="43">
        <v>736</v>
      </c>
      <c r="O23" s="43">
        <v>22</v>
      </c>
      <c r="P23" s="43">
        <v>3411</v>
      </c>
      <c r="Q23" s="43">
        <v>40</v>
      </c>
      <c r="R23" s="43">
        <v>1</v>
      </c>
      <c r="S23" s="43">
        <v>83</v>
      </c>
      <c r="T23" s="87">
        <v>994</v>
      </c>
      <c r="U23" s="88">
        <v>1060</v>
      </c>
      <c r="V23" s="44">
        <v>0</v>
      </c>
      <c r="W23" s="52">
        <v>9</v>
      </c>
      <c r="X23" s="85"/>
      <c r="Y23" s="85">
        <v>420000</v>
      </c>
      <c r="Z23" s="106">
        <v>50000</v>
      </c>
      <c r="AA23" s="85"/>
      <c r="AB23" s="47" t="s">
        <v>101</v>
      </c>
    </row>
    <row r="24" spans="1:28" s="5" customFormat="1" ht="22.5" customHeight="1">
      <c r="A24" s="300" t="s">
        <v>94</v>
      </c>
      <c r="B24" s="301"/>
      <c r="C24" s="302">
        <f>SUM(C7:C23)</f>
        <v>95358</v>
      </c>
      <c r="D24" s="302">
        <f aca="true" t="shared" si="0" ref="D24:W24">SUM(D7:D23)</f>
        <v>97504</v>
      </c>
      <c r="E24" s="302">
        <f t="shared" si="0"/>
        <v>153348</v>
      </c>
      <c r="F24" s="302">
        <f t="shared" si="0"/>
        <v>3647</v>
      </c>
      <c r="G24" s="302">
        <f t="shared" si="0"/>
        <v>74816</v>
      </c>
      <c r="H24" s="302">
        <f t="shared" si="0"/>
        <v>33082</v>
      </c>
      <c r="I24" s="302">
        <f t="shared" si="0"/>
        <v>1909</v>
      </c>
      <c r="J24" s="302">
        <f t="shared" si="0"/>
        <v>157858</v>
      </c>
      <c r="K24" s="302">
        <f t="shared" si="0"/>
        <v>151068</v>
      </c>
      <c r="L24" s="302">
        <f t="shared" si="0"/>
        <v>3638</v>
      </c>
      <c r="M24" s="302">
        <f t="shared" si="0"/>
        <v>74816</v>
      </c>
      <c r="N24" s="302">
        <f t="shared" si="0"/>
        <v>33082</v>
      </c>
      <c r="O24" s="302">
        <f t="shared" si="0"/>
        <v>1909</v>
      </c>
      <c r="P24" s="302">
        <f t="shared" si="0"/>
        <v>154231</v>
      </c>
      <c r="Q24" s="302">
        <f t="shared" si="0"/>
        <v>2280</v>
      </c>
      <c r="R24" s="302">
        <f t="shared" si="0"/>
        <v>9</v>
      </c>
      <c r="S24" s="302">
        <f t="shared" si="0"/>
        <v>3627</v>
      </c>
      <c r="T24" s="302">
        <f t="shared" si="0"/>
        <v>46269</v>
      </c>
      <c r="U24" s="302">
        <f t="shared" si="0"/>
        <v>48491</v>
      </c>
      <c r="V24" s="302">
        <f t="shared" si="0"/>
        <v>63</v>
      </c>
      <c r="W24" s="302">
        <f t="shared" si="0"/>
        <v>52</v>
      </c>
      <c r="X24" s="303" t="s">
        <v>237</v>
      </c>
      <c r="Y24" s="303" t="s">
        <v>237</v>
      </c>
      <c r="Z24" s="303" t="s">
        <v>237</v>
      </c>
      <c r="AA24" s="303" t="s">
        <v>237</v>
      </c>
      <c r="AB24" s="304" t="s">
        <v>249</v>
      </c>
    </row>
    <row r="25" spans="1:28" s="4" customFormat="1" ht="45" customHeight="1">
      <c r="A25" s="30" t="s">
        <v>26</v>
      </c>
      <c r="B25" s="35" t="s">
        <v>143</v>
      </c>
      <c r="C25" s="43">
        <v>1281</v>
      </c>
      <c r="D25" s="43">
        <v>1288</v>
      </c>
      <c r="E25" s="43">
        <v>2780</v>
      </c>
      <c r="F25" s="43">
        <v>161</v>
      </c>
      <c r="G25" s="43">
        <v>564</v>
      </c>
      <c r="H25" s="43">
        <v>199</v>
      </c>
      <c r="I25" s="43">
        <v>28</v>
      </c>
      <c r="J25" s="43">
        <v>2790</v>
      </c>
      <c r="K25" s="43">
        <v>2780</v>
      </c>
      <c r="L25" s="43">
        <v>161</v>
      </c>
      <c r="M25" s="43">
        <v>564</v>
      </c>
      <c r="N25" s="43">
        <v>199</v>
      </c>
      <c r="O25" s="43">
        <v>28</v>
      </c>
      <c r="P25" s="43">
        <v>2790</v>
      </c>
      <c r="Q25" s="98">
        <v>0</v>
      </c>
      <c r="R25" s="98">
        <v>0</v>
      </c>
      <c r="S25" s="98">
        <v>0</v>
      </c>
      <c r="T25" s="93">
        <v>1086</v>
      </c>
      <c r="U25" s="88">
        <v>1097</v>
      </c>
      <c r="V25" s="64">
        <v>5</v>
      </c>
      <c r="W25" s="45">
        <v>0</v>
      </c>
      <c r="X25" s="86" t="s">
        <v>102</v>
      </c>
      <c r="Y25" s="85">
        <v>420000</v>
      </c>
      <c r="Z25" s="110" t="s">
        <v>144</v>
      </c>
      <c r="AA25" s="85"/>
      <c r="AB25" s="47" t="s">
        <v>26</v>
      </c>
    </row>
    <row r="26" spans="1:28" s="4" customFormat="1" ht="34.5" customHeight="1">
      <c r="A26" s="30" t="s">
        <v>27</v>
      </c>
      <c r="B26" s="35" t="s">
        <v>145</v>
      </c>
      <c r="C26" s="43">
        <v>950</v>
      </c>
      <c r="D26" s="43">
        <v>964</v>
      </c>
      <c r="E26" s="43">
        <v>1706</v>
      </c>
      <c r="F26" s="43">
        <v>41</v>
      </c>
      <c r="G26" s="43">
        <v>243</v>
      </c>
      <c r="H26" s="43">
        <v>24</v>
      </c>
      <c r="I26" s="43">
        <v>68</v>
      </c>
      <c r="J26" s="43">
        <v>1720</v>
      </c>
      <c r="K26" s="43">
        <v>1706</v>
      </c>
      <c r="L26" s="43">
        <v>41</v>
      </c>
      <c r="M26" s="43">
        <v>243</v>
      </c>
      <c r="N26" s="43">
        <v>24</v>
      </c>
      <c r="O26" s="43">
        <v>68</v>
      </c>
      <c r="P26" s="43">
        <v>1720</v>
      </c>
      <c r="Q26" s="98">
        <v>0</v>
      </c>
      <c r="R26" s="98">
        <v>0</v>
      </c>
      <c r="S26" s="98">
        <v>0</v>
      </c>
      <c r="T26" s="93">
        <v>790</v>
      </c>
      <c r="U26" s="88">
        <v>805</v>
      </c>
      <c r="V26" s="64">
        <v>2</v>
      </c>
      <c r="W26" s="45">
        <v>1</v>
      </c>
      <c r="X26" s="86" t="s">
        <v>146</v>
      </c>
      <c r="Y26" s="85">
        <v>420000</v>
      </c>
      <c r="Z26" s="110" t="s">
        <v>147</v>
      </c>
      <c r="AA26" s="110" t="s">
        <v>103</v>
      </c>
      <c r="AB26" s="47" t="s">
        <v>27</v>
      </c>
    </row>
    <row r="27" spans="1:28" s="4" customFormat="1" ht="33.75" customHeight="1">
      <c r="A27" s="30" t="s">
        <v>28</v>
      </c>
      <c r="B27" s="35" t="s">
        <v>148</v>
      </c>
      <c r="C27" s="43">
        <v>329</v>
      </c>
      <c r="D27" s="43">
        <v>333</v>
      </c>
      <c r="E27" s="43">
        <v>493</v>
      </c>
      <c r="F27" s="43">
        <v>21</v>
      </c>
      <c r="G27" s="43">
        <v>84</v>
      </c>
      <c r="H27" s="43">
        <v>16</v>
      </c>
      <c r="I27" s="43">
        <v>13</v>
      </c>
      <c r="J27" s="43">
        <v>499</v>
      </c>
      <c r="K27" s="43">
        <v>493</v>
      </c>
      <c r="L27" s="43">
        <v>21</v>
      </c>
      <c r="M27" s="43">
        <v>84</v>
      </c>
      <c r="N27" s="43">
        <v>16</v>
      </c>
      <c r="O27" s="43">
        <v>13</v>
      </c>
      <c r="P27" s="43">
        <v>499</v>
      </c>
      <c r="Q27" s="98">
        <v>0</v>
      </c>
      <c r="R27" s="98">
        <v>0</v>
      </c>
      <c r="S27" s="98">
        <v>0</v>
      </c>
      <c r="T27" s="93">
        <v>218</v>
      </c>
      <c r="U27" s="93">
        <v>218</v>
      </c>
      <c r="V27" s="64">
        <v>1</v>
      </c>
      <c r="W27" s="46">
        <v>0</v>
      </c>
      <c r="X27" s="86" t="s">
        <v>149</v>
      </c>
      <c r="Y27" s="85">
        <v>420000</v>
      </c>
      <c r="Z27" s="110" t="s">
        <v>150</v>
      </c>
      <c r="AA27" s="85"/>
      <c r="AB27" s="47" t="s">
        <v>28</v>
      </c>
    </row>
    <row r="28" spans="1:28" s="5" customFormat="1" ht="22.5" customHeight="1" thickBot="1">
      <c r="A28" s="343" t="s">
        <v>29</v>
      </c>
      <c r="B28" s="344"/>
      <c r="C28" s="344">
        <f>SUM(C25:C27)</f>
        <v>2560</v>
      </c>
      <c r="D28" s="344">
        <f aca="true" t="shared" si="1" ref="D28:W28">SUM(D25:D27)</f>
        <v>2585</v>
      </c>
      <c r="E28" s="344">
        <f t="shared" si="1"/>
        <v>4979</v>
      </c>
      <c r="F28" s="344">
        <f t="shared" si="1"/>
        <v>223</v>
      </c>
      <c r="G28" s="344">
        <f t="shared" si="1"/>
        <v>891</v>
      </c>
      <c r="H28" s="344">
        <f t="shared" si="1"/>
        <v>239</v>
      </c>
      <c r="I28" s="344">
        <f t="shared" si="1"/>
        <v>109</v>
      </c>
      <c r="J28" s="344">
        <f t="shared" si="1"/>
        <v>5009</v>
      </c>
      <c r="K28" s="344">
        <f t="shared" si="1"/>
        <v>4979</v>
      </c>
      <c r="L28" s="344">
        <f t="shared" si="1"/>
        <v>223</v>
      </c>
      <c r="M28" s="344">
        <f t="shared" si="1"/>
        <v>891</v>
      </c>
      <c r="N28" s="344">
        <f t="shared" si="1"/>
        <v>239</v>
      </c>
      <c r="O28" s="344">
        <f t="shared" si="1"/>
        <v>109</v>
      </c>
      <c r="P28" s="344">
        <f t="shared" si="1"/>
        <v>5009</v>
      </c>
      <c r="Q28" s="345" t="s">
        <v>236</v>
      </c>
      <c r="R28" s="345" t="s">
        <v>236</v>
      </c>
      <c r="S28" s="345" t="s">
        <v>236</v>
      </c>
      <c r="T28" s="344">
        <f t="shared" si="1"/>
        <v>2094</v>
      </c>
      <c r="U28" s="344">
        <f t="shared" si="1"/>
        <v>2120</v>
      </c>
      <c r="V28" s="344">
        <f t="shared" si="1"/>
        <v>8</v>
      </c>
      <c r="W28" s="344">
        <f t="shared" si="1"/>
        <v>1</v>
      </c>
      <c r="X28" s="345" t="s">
        <v>237</v>
      </c>
      <c r="Y28" s="345" t="s">
        <v>237</v>
      </c>
      <c r="Z28" s="345" t="s">
        <v>237</v>
      </c>
      <c r="AA28" s="345" t="s">
        <v>237</v>
      </c>
      <c r="AB28" s="346" t="s">
        <v>250</v>
      </c>
    </row>
    <row r="29" spans="1:28" ht="22.5" customHeight="1" thickBot="1" thickTop="1">
      <c r="A29" s="305" t="s">
        <v>30</v>
      </c>
      <c r="B29" s="306"/>
      <c r="C29" s="306">
        <f>SUM(C28,C24)</f>
        <v>97918</v>
      </c>
      <c r="D29" s="306">
        <f aca="true" t="shared" si="2" ref="D29:W29">SUM(D28,D24)</f>
        <v>100089</v>
      </c>
      <c r="E29" s="306">
        <f t="shared" si="2"/>
        <v>158327</v>
      </c>
      <c r="F29" s="306">
        <f t="shared" si="2"/>
        <v>3870</v>
      </c>
      <c r="G29" s="306">
        <f t="shared" si="2"/>
        <v>75707</v>
      </c>
      <c r="H29" s="306">
        <f t="shared" si="2"/>
        <v>33321</v>
      </c>
      <c r="I29" s="306">
        <f t="shared" si="2"/>
        <v>2018</v>
      </c>
      <c r="J29" s="306">
        <f t="shared" si="2"/>
        <v>162867</v>
      </c>
      <c r="K29" s="306">
        <f t="shared" si="2"/>
        <v>156047</v>
      </c>
      <c r="L29" s="306">
        <f t="shared" si="2"/>
        <v>3861</v>
      </c>
      <c r="M29" s="306">
        <f t="shared" si="2"/>
        <v>75707</v>
      </c>
      <c r="N29" s="306">
        <f t="shared" si="2"/>
        <v>33321</v>
      </c>
      <c r="O29" s="306">
        <f t="shared" si="2"/>
        <v>2018</v>
      </c>
      <c r="P29" s="306">
        <f t="shared" si="2"/>
        <v>159240</v>
      </c>
      <c r="Q29" s="306">
        <f t="shared" si="2"/>
        <v>2280</v>
      </c>
      <c r="R29" s="306">
        <f t="shared" si="2"/>
        <v>9</v>
      </c>
      <c r="S29" s="306">
        <f t="shared" si="2"/>
        <v>3627</v>
      </c>
      <c r="T29" s="306">
        <f t="shared" si="2"/>
        <v>48363</v>
      </c>
      <c r="U29" s="306">
        <f t="shared" si="2"/>
        <v>50611</v>
      </c>
      <c r="V29" s="306">
        <f t="shared" si="2"/>
        <v>71</v>
      </c>
      <c r="W29" s="306">
        <f t="shared" si="2"/>
        <v>53</v>
      </c>
      <c r="X29" s="342" t="s">
        <v>237</v>
      </c>
      <c r="Y29" s="342" t="s">
        <v>237</v>
      </c>
      <c r="Z29" s="342" t="s">
        <v>237</v>
      </c>
      <c r="AA29" s="342" t="s">
        <v>237</v>
      </c>
      <c r="AB29" s="307" t="s">
        <v>251</v>
      </c>
    </row>
    <row r="30" spans="3:27" ht="13.5">
      <c r="C30" s="65"/>
      <c r="D30" s="65"/>
      <c r="E30" s="65"/>
      <c r="F30" s="65"/>
      <c r="G30" s="65"/>
      <c r="H30" s="65"/>
      <c r="I30" s="65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</sheetData>
  <sheetProtection/>
  <mergeCells count="25">
    <mergeCell ref="V5:V6"/>
    <mergeCell ref="W5:W6"/>
    <mergeCell ref="AB2:AB6"/>
    <mergeCell ref="AA5:AA6"/>
    <mergeCell ref="Z5:Z6"/>
    <mergeCell ref="Y5:Y6"/>
    <mergeCell ref="Y2:AA4"/>
    <mergeCell ref="V2:W4"/>
    <mergeCell ref="K2:P3"/>
    <mergeCell ref="Q2:S3"/>
    <mergeCell ref="P4:P6"/>
    <mergeCell ref="Q4:Q6"/>
    <mergeCell ref="S4:S6"/>
    <mergeCell ref="T5:T6"/>
    <mergeCell ref="T2:U4"/>
    <mergeCell ref="K4:K6"/>
    <mergeCell ref="U5:U6"/>
    <mergeCell ref="A2:A6"/>
    <mergeCell ref="B2:B6"/>
    <mergeCell ref="C2:D3"/>
    <mergeCell ref="E2:J3"/>
    <mergeCell ref="C4:C6"/>
    <mergeCell ref="D4:D6"/>
    <mergeCell ref="E4:E6"/>
    <mergeCell ref="J4:J6"/>
  </mergeCells>
  <printOptions/>
  <pageMargins left="0.62" right="0.3937007874015748" top="1" bottom="0.7874015748031497" header="0.5118110236220472" footer="0.5118110236220472"/>
  <pageSetup fitToHeight="1" fitToWidth="1" horizontalDpi="600" verticalDpi="600" orientation="landscape" paperSize="8" scale="72" r:id="rId1"/>
  <headerFooter alignWithMargins="0">
    <oddFooter>&amp;C49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13" width="13.59765625" style="0" customWidth="1"/>
  </cols>
  <sheetData>
    <row r="1" spans="1:12" ht="21.75" thickBot="1">
      <c r="A1" s="6" t="s">
        <v>31</v>
      </c>
      <c r="L1" s="7" t="s">
        <v>32</v>
      </c>
    </row>
    <row r="2" spans="1:13" ht="13.5">
      <c r="A2" s="393" t="s">
        <v>6</v>
      </c>
      <c r="B2" s="15" t="s">
        <v>33</v>
      </c>
      <c r="C2" s="16"/>
      <c r="D2" s="16"/>
      <c r="E2" s="16"/>
      <c r="F2" s="16"/>
      <c r="G2" s="17"/>
      <c r="H2" s="15" t="s">
        <v>34</v>
      </c>
      <c r="I2" s="16"/>
      <c r="J2" s="16"/>
      <c r="K2" s="16"/>
      <c r="L2" s="16"/>
      <c r="M2" s="398" t="s">
        <v>6</v>
      </c>
    </row>
    <row r="3" spans="1:13" ht="13.5">
      <c r="A3" s="365"/>
      <c r="B3" s="10" t="s">
        <v>35</v>
      </c>
      <c r="C3" s="12"/>
      <c r="D3" s="10" t="s">
        <v>36</v>
      </c>
      <c r="E3" s="12"/>
      <c r="F3" s="10" t="s">
        <v>37</v>
      </c>
      <c r="G3" s="12"/>
      <c r="H3" s="10" t="s">
        <v>38</v>
      </c>
      <c r="I3" s="12"/>
      <c r="J3" s="10" t="s">
        <v>39</v>
      </c>
      <c r="K3" s="11"/>
      <c r="L3" s="12"/>
      <c r="M3" s="387"/>
    </row>
    <row r="4" spans="1:13" ht="13.5">
      <c r="A4" s="365"/>
      <c r="B4" s="394" t="s">
        <v>91</v>
      </c>
      <c r="C4" s="394" t="s">
        <v>226</v>
      </c>
      <c r="D4" s="394" t="s">
        <v>91</v>
      </c>
      <c r="E4" s="394" t="s">
        <v>226</v>
      </c>
      <c r="F4" s="394" t="s">
        <v>91</v>
      </c>
      <c r="G4" s="394" t="s">
        <v>226</v>
      </c>
      <c r="H4" s="394" t="s">
        <v>91</v>
      </c>
      <c r="I4" s="394" t="s">
        <v>226</v>
      </c>
      <c r="J4" s="395" t="s">
        <v>91</v>
      </c>
      <c r="K4" s="94"/>
      <c r="L4" s="394" t="s">
        <v>226</v>
      </c>
      <c r="M4" s="387"/>
    </row>
    <row r="5" spans="1:13" ht="13.5">
      <c r="A5" s="365"/>
      <c r="B5" s="368"/>
      <c r="C5" s="368"/>
      <c r="D5" s="368" t="s">
        <v>15</v>
      </c>
      <c r="E5" s="368"/>
      <c r="F5" s="368" t="s">
        <v>15</v>
      </c>
      <c r="G5" s="368"/>
      <c r="H5" s="368"/>
      <c r="I5" s="368"/>
      <c r="J5" s="396"/>
      <c r="K5" s="8" t="s">
        <v>90</v>
      </c>
      <c r="L5" s="368"/>
      <c r="M5" s="387"/>
    </row>
    <row r="6" spans="1:13" ht="13.5">
      <c r="A6" s="366"/>
      <c r="B6" s="369"/>
      <c r="C6" s="369"/>
      <c r="D6" s="369"/>
      <c r="E6" s="369"/>
      <c r="F6" s="369"/>
      <c r="G6" s="369"/>
      <c r="H6" s="369"/>
      <c r="I6" s="369"/>
      <c r="J6" s="397"/>
      <c r="K6" s="1" t="s">
        <v>113</v>
      </c>
      <c r="L6" s="369"/>
      <c r="M6" s="388"/>
    </row>
    <row r="7" spans="1:13" ht="16.5" customHeight="1">
      <c r="A7" s="18" t="s">
        <v>16</v>
      </c>
      <c r="B7" s="22">
        <v>291</v>
      </c>
      <c r="C7" s="22">
        <v>437</v>
      </c>
      <c r="D7" s="22">
        <v>272</v>
      </c>
      <c r="E7" s="21">
        <v>402</v>
      </c>
      <c r="F7" s="95">
        <f>SUM(B7,D7)</f>
        <v>563</v>
      </c>
      <c r="G7" s="95">
        <f>SUM(C7,E7)</f>
        <v>839</v>
      </c>
      <c r="H7" s="22">
        <v>572</v>
      </c>
      <c r="I7" s="22">
        <v>852</v>
      </c>
      <c r="J7" s="22">
        <v>71</v>
      </c>
      <c r="K7" s="22">
        <v>5</v>
      </c>
      <c r="L7" s="22">
        <v>93</v>
      </c>
      <c r="M7" s="59" t="s">
        <v>16</v>
      </c>
    </row>
    <row r="8" spans="1:13" ht="16.5" customHeight="1">
      <c r="A8" s="18" t="s">
        <v>17</v>
      </c>
      <c r="B8" s="22">
        <v>77</v>
      </c>
      <c r="C8" s="22">
        <v>141</v>
      </c>
      <c r="D8" s="22">
        <v>54</v>
      </c>
      <c r="E8" s="21">
        <v>86</v>
      </c>
      <c r="F8" s="96">
        <f aca="true" t="shared" si="0" ref="F8:F23">SUM(B8,D8)</f>
        <v>131</v>
      </c>
      <c r="G8" s="96">
        <f>SUM(C8,E8)</f>
        <v>227</v>
      </c>
      <c r="H8" s="22">
        <v>133</v>
      </c>
      <c r="I8" s="22">
        <v>231</v>
      </c>
      <c r="J8" s="22">
        <v>25</v>
      </c>
      <c r="K8" s="22">
        <v>0</v>
      </c>
      <c r="L8" s="22">
        <v>48</v>
      </c>
      <c r="M8" s="59" t="s">
        <v>17</v>
      </c>
    </row>
    <row r="9" spans="1:13" ht="16.5" customHeight="1">
      <c r="A9" s="18" t="s">
        <v>18</v>
      </c>
      <c r="B9" s="22">
        <v>42</v>
      </c>
      <c r="C9" s="22">
        <v>69</v>
      </c>
      <c r="D9" s="22">
        <v>35</v>
      </c>
      <c r="E9" s="21">
        <v>51</v>
      </c>
      <c r="F9" s="96">
        <f t="shared" si="0"/>
        <v>77</v>
      </c>
      <c r="G9" s="96">
        <f aca="true" t="shared" si="1" ref="G9:G23">SUM(C9,E9)</f>
        <v>120</v>
      </c>
      <c r="H9" s="22">
        <v>79</v>
      </c>
      <c r="I9" s="22">
        <v>124</v>
      </c>
      <c r="J9" s="22">
        <v>10</v>
      </c>
      <c r="K9" s="22">
        <v>0</v>
      </c>
      <c r="L9" s="22">
        <v>16</v>
      </c>
      <c r="M9" s="59" t="s">
        <v>18</v>
      </c>
    </row>
    <row r="10" spans="1:13" ht="16.5" customHeight="1">
      <c r="A10" s="18" t="s">
        <v>19</v>
      </c>
      <c r="B10" s="22">
        <v>46</v>
      </c>
      <c r="C10" s="22">
        <v>88</v>
      </c>
      <c r="D10" s="22">
        <v>63</v>
      </c>
      <c r="E10" s="21">
        <v>104</v>
      </c>
      <c r="F10" s="96">
        <f t="shared" si="0"/>
        <v>109</v>
      </c>
      <c r="G10" s="96">
        <f t="shared" si="1"/>
        <v>192</v>
      </c>
      <c r="H10" s="22">
        <v>110</v>
      </c>
      <c r="I10" s="22">
        <v>195</v>
      </c>
      <c r="J10" s="22">
        <v>6</v>
      </c>
      <c r="K10" s="22">
        <v>0</v>
      </c>
      <c r="L10" s="22">
        <v>14</v>
      </c>
      <c r="M10" s="59" t="s">
        <v>19</v>
      </c>
    </row>
    <row r="11" spans="1:13" ht="16.5" customHeight="1">
      <c r="A11" s="19" t="s">
        <v>20</v>
      </c>
      <c r="B11" s="23">
        <v>49</v>
      </c>
      <c r="C11" s="23">
        <v>81</v>
      </c>
      <c r="D11" s="23">
        <v>56</v>
      </c>
      <c r="E11" s="24">
        <v>89</v>
      </c>
      <c r="F11" s="97">
        <f t="shared" si="0"/>
        <v>105</v>
      </c>
      <c r="G11" s="97">
        <f t="shared" si="1"/>
        <v>170</v>
      </c>
      <c r="H11" s="23">
        <v>106</v>
      </c>
      <c r="I11" s="23">
        <v>169</v>
      </c>
      <c r="J11" s="23">
        <v>5</v>
      </c>
      <c r="K11" s="23">
        <v>0</v>
      </c>
      <c r="L11" s="23">
        <v>11</v>
      </c>
      <c r="M11" s="60" t="s">
        <v>20</v>
      </c>
    </row>
    <row r="12" spans="1:13" s="4" customFormat="1" ht="16.5" customHeight="1">
      <c r="A12" s="18" t="s">
        <v>21</v>
      </c>
      <c r="B12" s="22">
        <v>71</v>
      </c>
      <c r="C12" s="22">
        <v>112</v>
      </c>
      <c r="D12" s="22">
        <v>107</v>
      </c>
      <c r="E12" s="29">
        <v>152</v>
      </c>
      <c r="F12" s="96">
        <f t="shared" si="0"/>
        <v>178</v>
      </c>
      <c r="G12" s="96">
        <f t="shared" si="1"/>
        <v>264</v>
      </c>
      <c r="H12" s="22">
        <v>180</v>
      </c>
      <c r="I12" s="22">
        <v>269</v>
      </c>
      <c r="J12" s="22">
        <v>21</v>
      </c>
      <c r="K12" s="22">
        <v>0</v>
      </c>
      <c r="L12" s="22">
        <v>36</v>
      </c>
      <c r="M12" s="59" t="s">
        <v>21</v>
      </c>
    </row>
    <row r="13" spans="1:13" s="4" customFormat="1" ht="16.5" customHeight="1">
      <c r="A13" s="18" t="s">
        <v>122</v>
      </c>
      <c r="B13" s="22">
        <v>38</v>
      </c>
      <c r="C13" s="22">
        <v>72</v>
      </c>
      <c r="D13" s="22">
        <v>57</v>
      </c>
      <c r="E13" s="29">
        <v>77</v>
      </c>
      <c r="F13" s="96">
        <f t="shared" si="0"/>
        <v>95</v>
      </c>
      <c r="G13" s="96">
        <f t="shared" si="1"/>
        <v>149</v>
      </c>
      <c r="H13" s="22">
        <v>97</v>
      </c>
      <c r="I13" s="22">
        <v>156</v>
      </c>
      <c r="J13" s="22">
        <v>11</v>
      </c>
      <c r="K13" s="22">
        <v>2</v>
      </c>
      <c r="L13" s="22">
        <v>29</v>
      </c>
      <c r="M13" s="59" t="s">
        <v>95</v>
      </c>
    </row>
    <row r="14" spans="1:13" s="4" customFormat="1" ht="16.5" customHeight="1">
      <c r="A14" s="18" t="s">
        <v>125</v>
      </c>
      <c r="B14" s="22">
        <v>97</v>
      </c>
      <c r="C14" s="22">
        <v>155</v>
      </c>
      <c r="D14" s="22">
        <v>123</v>
      </c>
      <c r="E14" s="29">
        <v>194</v>
      </c>
      <c r="F14" s="96">
        <f t="shared" si="0"/>
        <v>220</v>
      </c>
      <c r="G14" s="96">
        <f t="shared" si="1"/>
        <v>349</v>
      </c>
      <c r="H14" s="22">
        <v>224</v>
      </c>
      <c r="I14" s="22">
        <v>357</v>
      </c>
      <c r="J14" s="22">
        <v>26</v>
      </c>
      <c r="K14" s="22">
        <v>0</v>
      </c>
      <c r="L14" s="22">
        <v>38</v>
      </c>
      <c r="M14" s="59" t="s">
        <v>96</v>
      </c>
    </row>
    <row r="15" spans="1:13" s="4" customFormat="1" ht="16.5" customHeight="1">
      <c r="A15" s="18" t="s">
        <v>128</v>
      </c>
      <c r="B15" s="22">
        <v>106</v>
      </c>
      <c r="C15" s="22">
        <v>173</v>
      </c>
      <c r="D15" s="22">
        <v>130</v>
      </c>
      <c r="E15" s="29">
        <v>196</v>
      </c>
      <c r="F15" s="96">
        <f t="shared" si="0"/>
        <v>236</v>
      </c>
      <c r="G15" s="96">
        <f t="shared" si="1"/>
        <v>369</v>
      </c>
      <c r="H15" s="22">
        <v>237</v>
      </c>
      <c r="I15" s="22">
        <v>378</v>
      </c>
      <c r="J15" s="22">
        <v>19</v>
      </c>
      <c r="K15" s="22">
        <v>0</v>
      </c>
      <c r="L15" s="22">
        <v>38</v>
      </c>
      <c r="M15" s="59" t="s">
        <v>97</v>
      </c>
    </row>
    <row r="16" spans="1:13" s="4" customFormat="1" ht="16.5" customHeight="1">
      <c r="A16" s="19" t="s">
        <v>22</v>
      </c>
      <c r="B16" s="23">
        <v>30</v>
      </c>
      <c r="C16" s="23">
        <v>43</v>
      </c>
      <c r="D16" s="23">
        <v>29</v>
      </c>
      <c r="E16" s="24">
        <v>49</v>
      </c>
      <c r="F16" s="97">
        <f t="shared" si="0"/>
        <v>59</v>
      </c>
      <c r="G16" s="97">
        <f t="shared" si="1"/>
        <v>92</v>
      </c>
      <c r="H16" s="23">
        <v>61</v>
      </c>
      <c r="I16" s="23">
        <v>93</v>
      </c>
      <c r="J16" s="23">
        <v>7</v>
      </c>
      <c r="K16" s="23">
        <v>0</v>
      </c>
      <c r="L16" s="23">
        <v>15</v>
      </c>
      <c r="M16" s="60" t="s">
        <v>22</v>
      </c>
    </row>
    <row r="17" spans="1:13" s="4" customFormat="1" ht="16.5" customHeight="1">
      <c r="A17" s="18" t="s">
        <v>23</v>
      </c>
      <c r="B17" s="22">
        <v>2</v>
      </c>
      <c r="C17" s="22">
        <v>4</v>
      </c>
      <c r="D17" s="22">
        <v>1</v>
      </c>
      <c r="E17" s="29">
        <v>3</v>
      </c>
      <c r="F17" s="96">
        <f t="shared" si="0"/>
        <v>3</v>
      </c>
      <c r="G17" s="96">
        <f t="shared" si="1"/>
        <v>7</v>
      </c>
      <c r="H17" s="22">
        <v>3</v>
      </c>
      <c r="I17" s="22">
        <v>7</v>
      </c>
      <c r="J17" s="22">
        <v>0</v>
      </c>
      <c r="K17" s="22">
        <v>0</v>
      </c>
      <c r="L17" s="22">
        <v>0</v>
      </c>
      <c r="M17" s="59" t="s">
        <v>23</v>
      </c>
    </row>
    <row r="18" spans="1:13" s="4" customFormat="1" ht="16.5" customHeight="1">
      <c r="A18" s="18" t="s">
        <v>134</v>
      </c>
      <c r="B18" s="22">
        <v>24</v>
      </c>
      <c r="C18" s="22">
        <v>33</v>
      </c>
      <c r="D18" s="22">
        <v>22</v>
      </c>
      <c r="E18" s="21">
        <v>32</v>
      </c>
      <c r="F18" s="96">
        <f t="shared" si="0"/>
        <v>46</v>
      </c>
      <c r="G18" s="96">
        <f t="shared" si="1"/>
        <v>65</v>
      </c>
      <c r="H18" s="22">
        <v>49</v>
      </c>
      <c r="I18" s="22">
        <v>67</v>
      </c>
      <c r="J18" s="22">
        <v>5</v>
      </c>
      <c r="K18" s="22">
        <v>0</v>
      </c>
      <c r="L18" s="22">
        <v>8</v>
      </c>
      <c r="M18" s="59" t="s">
        <v>98</v>
      </c>
    </row>
    <row r="19" spans="1:13" s="4" customFormat="1" ht="16.5" customHeight="1">
      <c r="A19" s="18" t="s">
        <v>137</v>
      </c>
      <c r="B19" s="22">
        <v>31</v>
      </c>
      <c r="C19" s="22">
        <v>56</v>
      </c>
      <c r="D19" s="22">
        <v>48</v>
      </c>
      <c r="E19" s="21">
        <v>72</v>
      </c>
      <c r="F19" s="96">
        <f t="shared" si="0"/>
        <v>79</v>
      </c>
      <c r="G19" s="96">
        <f t="shared" si="1"/>
        <v>128</v>
      </c>
      <c r="H19" s="22">
        <v>82</v>
      </c>
      <c r="I19" s="22">
        <v>134</v>
      </c>
      <c r="J19" s="22">
        <v>16</v>
      </c>
      <c r="K19" s="22">
        <v>1</v>
      </c>
      <c r="L19" s="22">
        <v>23</v>
      </c>
      <c r="M19" s="59" t="s">
        <v>99</v>
      </c>
    </row>
    <row r="20" spans="1:13" s="4" customFormat="1" ht="16.5" customHeight="1">
      <c r="A20" s="18" t="s">
        <v>24</v>
      </c>
      <c r="B20" s="22">
        <v>8</v>
      </c>
      <c r="C20" s="22">
        <v>16</v>
      </c>
      <c r="D20" s="22">
        <v>8</v>
      </c>
      <c r="E20" s="21">
        <v>15</v>
      </c>
      <c r="F20" s="96">
        <f t="shared" si="0"/>
        <v>16</v>
      </c>
      <c r="G20" s="96">
        <f t="shared" si="1"/>
        <v>31</v>
      </c>
      <c r="H20" s="22">
        <v>16</v>
      </c>
      <c r="I20" s="22">
        <v>31</v>
      </c>
      <c r="J20" s="22">
        <v>8</v>
      </c>
      <c r="K20" s="22">
        <v>0</v>
      </c>
      <c r="L20" s="22">
        <v>11</v>
      </c>
      <c r="M20" s="59" t="s">
        <v>24</v>
      </c>
    </row>
    <row r="21" spans="1:13" s="4" customFormat="1" ht="16.5" customHeight="1">
      <c r="A21" s="19" t="s">
        <v>25</v>
      </c>
      <c r="B21" s="23">
        <v>17</v>
      </c>
      <c r="C21" s="23">
        <v>30</v>
      </c>
      <c r="D21" s="23">
        <v>15</v>
      </c>
      <c r="E21" s="24">
        <v>21</v>
      </c>
      <c r="F21" s="97">
        <f t="shared" si="0"/>
        <v>32</v>
      </c>
      <c r="G21" s="97">
        <f t="shared" si="1"/>
        <v>51</v>
      </c>
      <c r="H21" s="23">
        <v>32</v>
      </c>
      <c r="I21" s="23">
        <v>53</v>
      </c>
      <c r="J21" s="23">
        <v>8</v>
      </c>
      <c r="K21" s="23">
        <v>0</v>
      </c>
      <c r="L21" s="23">
        <v>13</v>
      </c>
      <c r="M21" s="60" t="s">
        <v>25</v>
      </c>
    </row>
    <row r="22" spans="1:13" s="4" customFormat="1" ht="16.5" customHeight="1">
      <c r="A22" s="18" t="s">
        <v>140</v>
      </c>
      <c r="B22" s="22">
        <v>9</v>
      </c>
      <c r="C22" s="22">
        <v>14</v>
      </c>
      <c r="D22" s="22">
        <v>10</v>
      </c>
      <c r="E22" s="21">
        <v>16</v>
      </c>
      <c r="F22" s="96">
        <f t="shared" si="0"/>
        <v>19</v>
      </c>
      <c r="G22" s="96">
        <f t="shared" si="1"/>
        <v>30</v>
      </c>
      <c r="H22" s="22">
        <v>20</v>
      </c>
      <c r="I22" s="22">
        <v>31</v>
      </c>
      <c r="J22" s="22">
        <v>1</v>
      </c>
      <c r="K22" s="22">
        <v>0</v>
      </c>
      <c r="L22" s="22">
        <v>4</v>
      </c>
      <c r="M22" s="59" t="s">
        <v>100</v>
      </c>
    </row>
    <row r="23" spans="1:13" s="4" customFormat="1" ht="16.5" customHeight="1">
      <c r="A23" s="18" t="s">
        <v>104</v>
      </c>
      <c r="B23" s="22">
        <v>14</v>
      </c>
      <c r="C23" s="22">
        <v>34</v>
      </c>
      <c r="D23" s="22">
        <v>20</v>
      </c>
      <c r="E23" s="21">
        <v>38</v>
      </c>
      <c r="F23" s="96">
        <f t="shared" si="0"/>
        <v>34</v>
      </c>
      <c r="G23" s="96">
        <f t="shared" si="1"/>
        <v>72</v>
      </c>
      <c r="H23" s="22">
        <v>34</v>
      </c>
      <c r="I23" s="22">
        <v>72</v>
      </c>
      <c r="J23" s="22">
        <v>6</v>
      </c>
      <c r="K23" s="22">
        <v>1</v>
      </c>
      <c r="L23" s="22">
        <v>11</v>
      </c>
      <c r="M23" s="59" t="s">
        <v>101</v>
      </c>
    </row>
    <row r="24" spans="1:13" s="4" customFormat="1" ht="16.5" customHeight="1">
      <c r="A24" s="300" t="s">
        <v>94</v>
      </c>
      <c r="B24" s="318">
        <f>SUM(B7:B23)</f>
        <v>952</v>
      </c>
      <c r="C24" s="318">
        <f aca="true" t="shared" si="2" ref="C24:K24">SUM(C7:C23)</f>
        <v>1558</v>
      </c>
      <c r="D24" s="318">
        <f t="shared" si="2"/>
        <v>1050</v>
      </c>
      <c r="E24" s="318">
        <f t="shared" si="2"/>
        <v>1597</v>
      </c>
      <c r="F24" s="318">
        <f t="shared" si="2"/>
        <v>2002</v>
      </c>
      <c r="G24" s="318">
        <f t="shared" si="2"/>
        <v>3155</v>
      </c>
      <c r="H24" s="318">
        <f t="shared" si="2"/>
        <v>2035</v>
      </c>
      <c r="I24" s="318">
        <f t="shared" si="2"/>
        <v>3219</v>
      </c>
      <c r="J24" s="318">
        <f t="shared" si="2"/>
        <v>245</v>
      </c>
      <c r="K24" s="318">
        <f t="shared" si="2"/>
        <v>9</v>
      </c>
      <c r="L24" s="318">
        <f>SUM(L7:L23)</f>
        <v>408</v>
      </c>
      <c r="M24" s="304" t="s">
        <v>249</v>
      </c>
    </row>
    <row r="25" spans="1:13" ht="16.5" customHeight="1">
      <c r="A25" s="18" t="s">
        <v>26</v>
      </c>
      <c r="B25" s="99" t="s">
        <v>237</v>
      </c>
      <c r="C25" s="99" t="s">
        <v>236</v>
      </c>
      <c r="D25" s="99" t="s">
        <v>236</v>
      </c>
      <c r="E25" s="99" t="s">
        <v>236</v>
      </c>
      <c r="F25" s="101" t="s">
        <v>236</v>
      </c>
      <c r="G25" s="102" t="s">
        <v>236</v>
      </c>
      <c r="H25" s="99" t="s">
        <v>236</v>
      </c>
      <c r="I25" s="99" t="s">
        <v>236</v>
      </c>
      <c r="J25" s="99" t="s">
        <v>236</v>
      </c>
      <c r="K25" s="99" t="s">
        <v>236</v>
      </c>
      <c r="L25" s="99" t="s">
        <v>236</v>
      </c>
      <c r="M25" s="59" t="s">
        <v>26</v>
      </c>
    </row>
    <row r="26" spans="1:13" ht="16.5" customHeight="1">
      <c r="A26" s="18" t="s">
        <v>27</v>
      </c>
      <c r="B26" s="99" t="s">
        <v>236</v>
      </c>
      <c r="C26" s="99" t="s">
        <v>236</v>
      </c>
      <c r="D26" s="99" t="s">
        <v>236</v>
      </c>
      <c r="E26" s="99" t="s">
        <v>236</v>
      </c>
      <c r="F26" s="101" t="s">
        <v>236</v>
      </c>
      <c r="G26" s="103" t="s">
        <v>236</v>
      </c>
      <c r="H26" s="99" t="s">
        <v>236</v>
      </c>
      <c r="I26" s="99" t="s">
        <v>236</v>
      </c>
      <c r="J26" s="99" t="s">
        <v>236</v>
      </c>
      <c r="K26" s="99" t="s">
        <v>236</v>
      </c>
      <c r="L26" s="99" t="s">
        <v>236</v>
      </c>
      <c r="M26" s="59" t="s">
        <v>27</v>
      </c>
    </row>
    <row r="27" spans="1:13" ht="16.5" customHeight="1">
      <c r="A27" s="18" t="s">
        <v>28</v>
      </c>
      <c r="B27" s="100" t="s">
        <v>236</v>
      </c>
      <c r="C27" s="100" t="s">
        <v>236</v>
      </c>
      <c r="D27" s="100" t="s">
        <v>236</v>
      </c>
      <c r="E27" s="100" t="s">
        <v>236</v>
      </c>
      <c r="F27" s="104" t="s">
        <v>236</v>
      </c>
      <c r="G27" s="105" t="s">
        <v>236</v>
      </c>
      <c r="H27" s="100" t="s">
        <v>236</v>
      </c>
      <c r="I27" s="100" t="s">
        <v>236</v>
      </c>
      <c r="J27" s="100" t="s">
        <v>236</v>
      </c>
      <c r="K27" s="100" t="s">
        <v>236</v>
      </c>
      <c r="L27" s="100" t="s">
        <v>236</v>
      </c>
      <c r="M27" s="60" t="s">
        <v>28</v>
      </c>
    </row>
    <row r="28" spans="1:13" ht="16.5" customHeight="1" thickBot="1">
      <c r="A28" s="343" t="s">
        <v>29</v>
      </c>
      <c r="B28" s="360" t="s">
        <v>236</v>
      </c>
      <c r="C28" s="360" t="s">
        <v>236</v>
      </c>
      <c r="D28" s="360" t="s">
        <v>236</v>
      </c>
      <c r="E28" s="360" t="s">
        <v>236</v>
      </c>
      <c r="F28" s="360" t="s">
        <v>236</v>
      </c>
      <c r="G28" s="360" t="s">
        <v>236</v>
      </c>
      <c r="H28" s="360" t="s">
        <v>236</v>
      </c>
      <c r="I28" s="360" t="s">
        <v>236</v>
      </c>
      <c r="J28" s="360" t="s">
        <v>236</v>
      </c>
      <c r="K28" s="360" t="s">
        <v>236</v>
      </c>
      <c r="L28" s="360" t="s">
        <v>236</v>
      </c>
      <c r="M28" s="346" t="s">
        <v>250</v>
      </c>
    </row>
    <row r="29" spans="1:13" ht="16.5" customHeight="1" thickBot="1" thickTop="1">
      <c r="A29" s="305" t="s">
        <v>30</v>
      </c>
      <c r="B29" s="319">
        <f>SUM(B28,B24)</f>
        <v>952</v>
      </c>
      <c r="C29" s="319">
        <f aca="true" t="shared" si="3" ref="C29:K29">SUM(C28,C24)</f>
        <v>1558</v>
      </c>
      <c r="D29" s="319">
        <f t="shared" si="3"/>
        <v>1050</v>
      </c>
      <c r="E29" s="319">
        <f t="shared" si="3"/>
        <v>1597</v>
      </c>
      <c r="F29" s="319">
        <f t="shared" si="3"/>
        <v>2002</v>
      </c>
      <c r="G29" s="319">
        <f t="shared" si="3"/>
        <v>3155</v>
      </c>
      <c r="H29" s="319">
        <f t="shared" si="3"/>
        <v>2035</v>
      </c>
      <c r="I29" s="319">
        <f t="shared" si="3"/>
        <v>3219</v>
      </c>
      <c r="J29" s="319">
        <f t="shared" si="3"/>
        <v>245</v>
      </c>
      <c r="K29" s="319">
        <f t="shared" si="3"/>
        <v>9</v>
      </c>
      <c r="L29" s="319">
        <f>SUM(L28,L24)</f>
        <v>408</v>
      </c>
      <c r="M29" s="307" t="s">
        <v>251</v>
      </c>
    </row>
  </sheetData>
  <sheetProtection/>
  <mergeCells count="12">
    <mergeCell ref="L4:L6"/>
    <mergeCell ref="M2:M6"/>
    <mergeCell ref="F4:F6"/>
    <mergeCell ref="G4:G6"/>
    <mergeCell ref="H4:H6"/>
    <mergeCell ref="I4:I6"/>
    <mergeCell ref="A2:A6"/>
    <mergeCell ref="B4:B6"/>
    <mergeCell ref="C4:C6"/>
    <mergeCell ref="D4:D6"/>
    <mergeCell ref="E4:E6"/>
    <mergeCell ref="J4:J6"/>
  </mergeCells>
  <printOptions/>
  <pageMargins left="0.82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&amp;C50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1.19921875" style="0" customWidth="1"/>
    <col min="2" max="2" width="18.3984375" style="0" customWidth="1"/>
    <col min="3" max="3" width="16.69921875" style="0" bestFit="1" customWidth="1"/>
    <col min="4" max="4" width="18" style="0" bestFit="1" customWidth="1"/>
    <col min="5" max="5" width="17.8984375" style="0" bestFit="1" customWidth="1"/>
    <col min="6" max="6" width="18" style="0" bestFit="1" customWidth="1"/>
    <col min="7" max="8" width="13.59765625" style="0" customWidth="1"/>
    <col min="9" max="9" width="17.19921875" style="0" bestFit="1" customWidth="1"/>
    <col min="10" max="10" width="14.3984375" style="0" customWidth="1"/>
    <col min="11" max="11" width="14.19921875" style="0" bestFit="1" customWidth="1"/>
    <col min="12" max="12" width="11.59765625" style="0" bestFit="1" customWidth="1"/>
    <col min="13" max="14" width="18" style="0" bestFit="1" customWidth="1"/>
    <col min="15" max="15" width="18.3984375" style="0" customWidth="1"/>
    <col min="16" max="17" width="15.09765625" style="0" customWidth="1"/>
    <col min="18" max="18" width="16.09765625" style="0" customWidth="1"/>
    <col min="19" max="20" width="14.09765625" style="0" customWidth="1"/>
    <col min="21" max="21" width="10.5" style="0" bestFit="1" customWidth="1"/>
    <col min="22" max="22" width="11.69921875" style="0" bestFit="1" customWidth="1"/>
  </cols>
  <sheetData>
    <row r="1" spans="1:23" s="218" customFormat="1" ht="21.75" thickBot="1">
      <c r="A1" s="216" t="s">
        <v>40</v>
      </c>
      <c r="B1" s="216"/>
      <c r="C1" s="217"/>
      <c r="E1" s="217"/>
      <c r="F1" s="217"/>
      <c r="G1" s="217"/>
      <c r="H1" s="217"/>
      <c r="J1" s="219"/>
      <c r="K1" s="217"/>
      <c r="L1" s="217"/>
      <c r="P1" s="217"/>
      <c r="Q1" s="217"/>
      <c r="R1" s="219" t="s">
        <v>41</v>
      </c>
      <c r="S1" s="217"/>
      <c r="T1" s="217"/>
      <c r="U1" s="217"/>
      <c r="V1" s="220" t="s">
        <v>1</v>
      </c>
      <c r="W1" s="217"/>
    </row>
    <row r="2" spans="1:22" s="218" customFormat="1" ht="13.5" customHeight="1">
      <c r="A2" s="364" t="s">
        <v>6</v>
      </c>
      <c r="B2" s="221" t="s">
        <v>42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3"/>
      <c r="V2" s="386" t="s">
        <v>6</v>
      </c>
    </row>
    <row r="3" spans="1:22" s="218" customFormat="1" ht="13.5" customHeight="1">
      <c r="A3" s="410"/>
      <c r="B3" s="224" t="s">
        <v>43</v>
      </c>
      <c r="C3" s="225"/>
      <c r="D3" s="225"/>
      <c r="E3" s="404" t="s">
        <v>151</v>
      </c>
      <c r="F3" s="405"/>
      <c r="G3" s="405"/>
      <c r="H3" s="405"/>
      <c r="I3" s="405"/>
      <c r="J3" s="405"/>
      <c r="K3" s="405"/>
      <c r="L3" s="405"/>
      <c r="M3" s="406"/>
      <c r="N3" s="407" t="s">
        <v>152</v>
      </c>
      <c r="O3" s="407" t="s">
        <v>224</v>
      </c>
      <c r="P3" s="405" t="s">
        <v>153</v>
      </c>
      <c r="Q3" s="405"/>
      <c r="R3" s="405"/>
      <c r="S3" s="405"/>
      <c r="T3" s="405"/>
      <c r="U3" s="406"/>
      <c r="V3" s="402"/>
    </row>
    <row r="4" spans="1:22" s="218" customFormat="1" ht="13.5" customHeight="1">
      <c r="A4" s="410"/>
      <c r="B4" s="38" t="s">
        <v>44</v>
      </c>
      <c r="C4" s="38" t="s">
        <v>45</v>
      </c>
      <c r="D4" s="376" t="s">
        <v>37</v>
      </c>
      <c r="E4" s="38" t="s">
        <v>154</v>
      </c>
      <c r="F4" s="38" t="s">
        <v>46</v>
      </c>
      <c r="G4" s="38" t="s">
        <v>155</v>
      </c>
      <c r="H4" s="38" t="s">
        <v>156</v>
      </c>
      <c r="I4" s="38" t="s">
        <v>47</v>
      </c>
      <c r="J4" s="38" t="s">
        <v>48</v>
      </c>
      <c r="K4" s="38" t="s">
        <v>12</v>
      </c>
      <c r="L4" s="38" t="s">
        <v>49</v>
      </c>
      <c r="M4" s="376" t="s">
        <v>37</v>
      </c>
      <c r="N4" s="401"/>
      <c r="O4" s="408"/>
      <c r="P4" s="226" t="s">
        <v>157</v>
      </c>
      <c r="Q4" s="38" t="s">
        <v>158</v>
      </c>
      <c r="R4" s="227" t="s">
        <v>159</v>
      </c>
      <c r="S4" s="38" t="s">
        <v>160</v>
      </c>
      <c r="T4" s="38" t="s">
        <v>161</v>
      </c>
      <c r="U4" s="376" t="s">
        <v>162</v>
      </c>
      <c r="V4" s="402"/>
    </row>
    <row r="5" spans="1:22" s="218" customFormat="1" ht="13.5" customHeight="1">
      <c r="A5" s="411"/>
      <c r="B5" s="228" t="s">
        <v>51</v>
      </c>
      <c r="C5" s="228" t="s">
        <v>52</v>
      </c>
      <c r="D5" s="399"/>
      <c r="E5" s="228" t="s">
        <v>163</v>
      </c>
      <c r="F5" s="228" t="s">
        <v>53</v>
      </c>
      <c r="G5" s="228" t="s">
        <v>164</v>
      </c>
      <c r="H5" s="228" t="s">
        <v>165</v>
      </c>
      <c r="I5" s="228" t="s">
        <v>54</v>
      </c>
      <c r="J5" s="228" t="s">
        <v>54</v>
      </c>
      <c r="K5" s="231" t="s">
        <v>55</v>
      </c>
      <c r="L5" s="228" t="s">
        <v>246</v>
      </c>
      <c r="M5" s="399"/>
      <c r="N5" s="399"/>
      <c r="O5" s="409"/>
      <c r="P5" s="229" t="s">
        <v>164</v>
      </c>
      <c r="Q5" s="228" t="s">
        <v>165</v>
      </c>
      <c r="R5" s="230" t="s">
        <v>166</v>
      </c>
      <c r="S5" s="228" t="s">
        <v>166</v>
      </c>
      <c r="T5" s="231" t="s">
        <v>167</v>
      </c>
      <c r="U5" s="399"/>
      <c r="V5" s="403"/>
    </row>
    <row r="6" spans="1:22" s="218" customFormat="1" ht="15.75" customHeight="1">
      <c r="A6" s="30" t="s">
        <v>16</v>
      </c>
      <c r="B6" s="43">
        <v>5271946672</v>
      </c>
      <c r="C6" s="43">
        <v>140150668</v>
      </c>
      <c r="D6" s="232">
        <f>SUM(B6:C6)</f>
        <v>5412097340</v>
      </c>
      <c r="E6" s="233" t="s">
        <v>247</v>
      </c>
      <c r="F6" s="43">
        <v>3621597938</v>
      </c>
      <c r="G6" s="43">
        <v>149296081</v>
      </c>
      <c r="H6" s="43">
        <v>16310000</v>
      </c>
      <c r="I6" s="43">
        <v>930634000</v>
      </c>
      <c r="J6" s="53">
        <v>53889000</v>
      </c>
      <c r="K6" s="233">
        <v>17355000</v>
      </c>
      <c r="L6" s="233" t="s">
        <v>236</v>
      </c>
      <c r="M6" s="232">
        <f>SUM(E6:L6)</f>
        <v>4789082019</v>
      </c>
      <c r="N6" s="43">
        <v>426118562</v>
      </c>
      <c r="O6" s="53">
        <v>8167412854</v>
      </c>
      <c r="P6" s="234">
        <v>149296081</v>
      </c>
      <c r="Q6" s="53">
        <v>16310000</v>
      </c>
      <c r="R6" s="61">
        <v>861170000</v>
      </c>
      <c r="S6" s="53">
        <v>106019000</v>
      </c>
      <c r="T6" s="43">
        <v>0</v>
      </c>
      <c r="U6" s="55">
        <v>0</v>
      </c>
      <c r="V6" s="47" t="s">
        <v>16</v>
      </c>
    </row>
    <row r="7" spans="1:22" s="218" customFormat="1" ht="15.75" customHeight="1">
      <c r="A7" s="30" t="s">
        <v>17</v>
      </c>
      <c r="B7" s="43">
        <v>1216103620</v>
      </c>
      <c r="C7" s="43">
        <v>32674317</v>
      </c>
      <c r="D7" s="232">
        <f aca="true" t="shared" si="0" ref="D7:D22">SUM(B7:C7)</f>
        <v>1248777937</v>
      </c>
      <c r="E7" s="233" t="s">
        <v>236</v>
      </c>
      <c r="F7" s="43">
        <v>1040022236</v>
      </c>
      <c r="G7" s="43">
        <v>45287840</v>
      </c>
      <c r="H7" s="43">
        <v>4667000</v>
      </c>
      <c r="I7" s="43">
        <v>315732000</v>
      </c>
      <c r="J7" s="53">
        <v>33665000</v>
      </c>
      <c r="K7" s="233">
        <v>7386000</v>
      </c>
      <c r="L7" s="233" t="s">
        <v>236</v>
      </c>
      <c r="M7" s="232">
        <f aca="true" t="shared" si="1" ref="M7:M22">SUM(E7:L7)</f>
        <v>1446760076</v>
      </c>
      <c r="N7" s="43">
        <v>122586128</v>
      </c>
      <c r="O7" s="53">
        <v>2288055812</v>
      </c>
      <c r="P7" s="234">
        <v>45287840</v>
      </c>
      <c r="Q7" s="53">
        <v>4667000</v>
      </c>
      <c r="R7" s="62">
        <v>245355000</v>
      </c>
      <c r="S7" s="53">
        <v>26685000</v>
      </c>
      <c r="T7" s="43">
        <v>0</v>
      </c>
      <c r="U7" s="43">
        <v>0</v>
      </c>
      <c r="V7" s="47" t="s">
        <v>17</v>
      </c>
    </row>
    <row r="8" spans="1:22" s="218" customFormat="1" ht="15.75" customHeight="1">
      <c r="A8" s="30" t="s">
        <v>18</v>
      </c>
      <c r="B8" s="43">
        <v>591611224</v>
      </c>
      <c r="C8" s="43">
        <v>14609198</v>
      </c>
      <c r="D8" s="232">
        <f t="shared" si="0"/>
        <v>606220422</v>
      </c>
      <c r="E8" s="233" t="s">
        <v>236</v>
      </c>
      <c r="F8" s="43">
        <v>484402847</v>
      </c>
      <c r="G8" s="43">
        <v>15598394</v>
      </c>
      <c r="H8" s="43">
        <v>3303000</v>
      </c>
      <c r="I8" s="43">
        <v>149721000</v>
      </c>
      <c r="J8" s="53">
        <v>30482000</v>
      </c>
      <c r="K8" s="233">
        <v>4664000</v>
      </c>
      <c r="L8" s="233" t="s">
        <v>236</v>
      </c>
      <c r="M8" s="232">
        <f t="shared" si="1"/>
        <v>688171241</v>
      </c>
      <c r="N8" s="43">
        <v>58061000</v>
      </c>
      <c r="O8" s="53">
        <v>1025468504</v>
      </c>
      <c r="P8" s="234">
        <v>15598394</v>
      </c>
      <c r="Q8" s="53">
        <v>3303000</v>
      </c>
      <c r="R8" s="62">
        <v>111610000</v>
      </c>
      <c r="S8" s="53">
        <v>42208000</v>
      </c>
      <c r="T8" s="43">
        <v>0</v>
      </c>
      <c r="U8" s="43">
        <v>0</v>
      </c>
      <c r="V8" s="47" t="s">
        <v>18</v>
      </c>
    </row>
    <row r="9" spans="1:22" s="218" customFormat="1" ht="15.75" customHeight="1">
      <c r="A9" s="30" t="s">
        <v>19</v>
      </c>
      <c r="B9" s="43">
        <v>672657791</v>
      </c>
      <c r="C9" s="43">
        <v>20107723</v>
      </c>
      <c r="D9" s="232">
        <f t="shared" si="0"/>
        <v>692765514</v>
      </c>
      <c r="E9" s="233" t="s">
        <v>236</v>
      </c>
      <c r="F9" s="43">
        <v>531663813</v>
      </c>
      <c r="G9" s="43">
        <v>19394261</v>
      </c>
      <c r="H9" s="43">
        <v>3976000</v>
      </c>
      <c r="I9" s="43">
        <v>131315000</v>
      </c>
      <c r="J9" s="53">
        <v>21786000</v>
      </c>
      <c r="K9" s="233">
        <v>4827000</v>
      </c>
      <c r="L9" s="233" t="s">
        <v>236</v>
      </c>
      <c r="M9" s="232">
        <f>SUM(E9:L9)</f>
        <v>712962074</v>
      </c>
      <c r="N9" s="43">
        <v>95917000</v>
      </c>
      <c r="O9" s="53">
        <v>1359008434</v>
      </c>
      <c r="P9" s="234">
        <v>19394261</v>
      </c>
      <c r="Q9" s="53">
        <v>3976000</v>
      </c>
      <c r="R9" s="62">
        <v>120740000</v>
      </c>
      <c r="S9" s="53">
        <v>33859000</v>
      </c>
      <c r="T9" s="43">
        <v>0</v>
      </c>
      <c r="U9" s="43">
        <v>0</v>
      </c>
      <c r="V9" s="47" t="s">
        <v>19</v>
      </c>
    </row>
    <row r="10" spans="1:22" s="218" customFormat="1" ht="15.75" customHeight="1">
      <c r="A10" s="33" t="s">
        <v>20</v>
      </c>
      <c r="B10" s="48">
        <v>485947469</v>
      </c>
      <c r="C10" s="48">
        <v>16278782</v>
      </c>
      <c r="D10" s="235">
        <f t="shared" si="0"/>
        <v>502226251</v>
      </c>
      <c r="E10" s="236" t="s">
        <v>236</v>
      </c>
      <c r="F10" s="48">
        <v>355527962</v>
      </c>
      <c r="G10" s="48">
        <v>16113726</v>
      </c>
      <c r="H10" s="48">
        <v>2845000</v>
      </c>
      <c r="I10" s="48">
        <v>93805000</v>
      </c>
      <c r="J10" s="238">
        <v>16937000</v>
      </c>
      <c r="K10" s="236">
        <v>3908000</v>
      </c>
      <c r="L10" s="236" t="s">
        <v>236</v>
      </c>
      <c r="M10" s="235">
        <f t="shared" si="1"/>
        <v>489136688</v>
      </c>
      <c r="N10" s="48">
        <v>80548502</v>
      </c>
      <c r="O10" s="238">
        <v>989174723</v>
      </c>
      <c r="P10" s="237">
        <v>16113726</v>
      </c>
      <c r="Q10" s="238">
        <v>2845000</v>
      </c>
      <c r="R10" s="63">
        <v>86599000</v>
      </c>
      <c r="S10" s="238">
        <v>26199000</v>
      </c>
      <c r="T10" s="48">
        <v>0</v>
      </c>
      <c r="U10" s="48">
        <v>0</v>
      </c>
      <c r="V10" s="51" t="s">
        <v>20</v>
      </c>
    </row>
    <row r="11" spans="1:22" s="217" customFormat="1" ht="15.75" customHeight="1">
      <c r="A11" s="30" t="s">
        <v>21</v>
      </c>
      <c r="B11" s="43">
        <v>1411911270</v>
      </c>
      <c r="C11" s="43">
        <v>31281261</v>
      </c>
      <c r="D11" s="232">
        <f t="shared" si="0"/>
        <v>1443192531</v>
      </c>
      <c r="E11" s="233" t="s">
        <v>236</v>
      </c>
      <c r="F11" s="43">
        <v>1087243173</v>
      </c>
      <c r="G11" s="43">
        <v>39573815</v>
      </c>
      <c r="H11" s="43">
        <v>6292000</v>
      </c>
      <c r="I11" s="43">
        <v>250710000</v>
      </c>
      <c r="J11" s="53">
        <v>79129000</v>
      </c>
      <c r="K11" s="233">
        <v>2101000</v>
      </c>
      <c r="L11" s="233" t="s">
        <v>236</v>
      </c>
      <c r="M11" s="232">
        <f t="shared" si="1"/>
        <v>1465048988</v>
      </c>
      <c r="N11" s="43">
        <v>104423221</v>
      </c>
      <c r="O11" s="53">
        <v>2157792589</v>
      </c>
      <c r="P11" s="234">
        <v>39573815</v>
      </c>
      <c r="Q11" s="53">
        <v>6292000</v>
      </c>
      <c r="R11" s="61">
        <v>255939000</v>
      </c>
      <c r="S11" s="53">
        <v>44426000</v>
      </c>
      <c r="T11" s="43">
        <v>0</v>
      </c>
      <c r="U11" s="43">
        <v>0</v>
      </c>
      <c r="V11" s="47" t="s">
        <v>21</v>
      </c>
    </row>
    <row r="12" spans="1:22" s="217" customFormat="1" ht="15.75" customHeight="1">
      <c r="A12" s="30" t="s">
        <v>122</v>
      </c>
      <c r="B12" s="43">
        <v>614031697</v>
      </c>
      <c r="C12" s="43">
        <v>18510066</v>
      </c>
      <c r="D12" s="232">
        <f t="shared" si="0"/>
        <v>632541763</v>
      </c>
      <c r="E12" s="233" t="s">
        <v>236</v>
      </c>
      <c r="F12" s="43">
        <v>462443048</v>
      </c>
      <c r="G12" s="43">
        <v>16242649</v>
      </c>
      <c r="H12" s="43">
        <v>2493000</v>
      </c>
      <c r="I12" s="43">
        <v>123460000</v>
      </c>
      <c r="J12" s="53">
        <v>34368000</v>
      </c>
      <c r="K12" s="233">
        <v>5124000</v>
      </c>
      <c r="L12" s="233" t="s">
        <v>236</v>
      </c>
      <c r="M12" s="232">
        <f t="shared" si="1"/>
        <v>644130697</v>
      </c>
      <c r="N12" s="43">
        <v>92940000</v>
      </c>
      <c r="O12" s="53">
        <v>1076950603</v>
      </c>
      <c r="P12" s="234">
        <v>16242649</v>
      </c>
      <c r="Q12" s="53">
        <v>2493000</v>
      </c>
      <c r="R12" s="62">
        <v>107460000</v>
      </c>
      <c r="S12" s="53">
        <v>21881000</v>
      </c>
      <c r="T12" s="43">
        <v>0</v>
      </c>
      <c r="U12" s="43">
        <v>42560</v>
      </c>
      <c r="V12" s="239" t="s">
        <v>95</v>
      </c>
    </row>
    <row r="13" spans="1:22" s="217" customFormat="1" ht="15.75" customHeight="1">
      <c r="A13" s="30" t="s">
        <v>125</v>
      </c>
      <c r="B13" s="43">
        <v>1464551149</v>
      </c>
      <c r="C13" s="43">
        <v>38236132</v>
      </c>
      <c r="D13" s="232">
        <f>SUM(B13:C13)</f>
        <v>1502787281</v>
      </c>
      <c r="E13" s="233" t="s">
        <v>236</v>
      </c>
      <c r="F13" s="43">
        <v>1287125558</v>
      </c>
      <c r="G13" s="43">
        <v>50897814</v>
      </c>
      <c r="H13" s="43">
        <v>6221000</v>
      </c>
      <c r="I13" s="43">
        <v>389266000</v>
      </c>
      <c r="J13" s="53">
        <v>60973000</v>
      </c>
      <c r="K13" s="233">
        <v>2414000</v>
      </c>
      <c r="L13" s="233" t="s">
        <v>236</v>
      </c>
      <c r="M13" s="232">
        <f t="shared" si="1"/>
        <v>1796897372</v>
      </c>
      <c r="N13" s="43">
        <v>144858851</v>
      </c>
      <c r="O13" s="53">
        <v>2806130080</v>
      </c>
      <c r="P13" s="234">
        <v>50897814</v>
      </c>
      <c r="Q13" s="53">
        <v>6221000</v>
      </c>
      <c r="R13" s="62">
        <v>298854000</v>
      </c>
      <c r="S13" s="53">
        <v>41845000</v>
      </c>
      <c r="T13" s="43">
        <v>0</v>
      </c>
      <c r="U13" s="43">
        <v>540340</v>
      </c>
      <c r="V13" s="239" t="s">
        <v>96</v>
      </c>
    </row>
    <row r="14" spans="1:22" s="217" customFormat="1" ht="15.75" customHeight="1">
      <c r="A14" s="30" t="s">
        <v>128</v>
      </c>
      <c r="B14" s="43">
        <v>1757456470</v>
      </c>
      <c r="C14" s="43">
        <v>49588485</v>
      </c>
      <c r="D14" s="232">
        <f t="shared" si="0"/>
        <v>1807044955</v>
      </c>
      <c r="E14" s="233" t="s">
        <v>236</v>
      </c>
      <c r="F14" s="43">
        <v>1195320855</v>
      </c>
      <c r="G14" s="43">
        <v>52418867</v>
      </c>
      <c r="H14" s="43">
        <v>7395000</v>
      </c>
      <c r="I14" s="43">
        <v>267585000</v>
      </c>
      <c r="J14" s="53">
        <v>67365000</v>
      </c>
      <c r="K14" s="233">
        <v>9991000</v>
      </c>
      <c r="L14" s="233" t="s">
        <v>236</v>
      </c>
      <c r="M14" s="232">
        <f t="shared" si="1"/>
        <v>1600075722</v>
      </c>
      <c r="N14" s="43">
        <v>209063456</v>
      </c>
      <c r="O14" s="53">
        <v>3053858160</v>
      </c>
      <c r="P14" s="234">
        <v>52418867</v>
      </c>
      <c r="Q14" s="53">
        <v>7395000</v>
      </c>
      <c r="R14" s="62">
        <v>300099000</v>
      </c>
      <c r="S14" s="53">
        <v>43181000</v>
      </c>
      <c r="T14" s="43">
        <v>0</v>
      </c>
      <c r="U14" s="43">
        <v>0</v>
      </c>
      <c r="V14" s="239" t="s">
        <v>97</v>
      </c>
    </row>
    <row r="15" spans="1:22" s="218" customFormat="1" ht="15.75" customHeight="1">
      <c r="A15" s="33" t="s">
        <v>22</v>
      </c>
      <c r="B15" s="48">
        <v>351312092</v>
      </c>
      <c r="C15" s="48">
        <v>11903416</v>
      </c>
      <c r="D15" s="235">
        <f t="shared" si="0"/>
        <v>363215508</v>
      </c>
      <c r="E15" s="236" t="s">
        <v>236</v>
      </c>
      <c r="F15" s="48">
        <v>268970564</v>
      </c>
      <c r="G15" s="48">
        <v>13892836</v>
      </c>
      <c r="H15" s="48">
        <v>2019000</v>
      </c>
      <c r="I15" s="48">
        <v>62783000</v>
      </c>
      <c r="J15" s="238">
        <v>3036000</v>
      </c>
      <c r="K15" s="236">
        <v>3524000</v>
      </c>
      <c r="L15" s="236" t="s">
        <v>236</v>
      </c>
      <c r="M15" s="235">
        <f t="shared" si="1"/>
        <v>354225400</v>
      </c>
      <c r="N15" s="48">
        <v>33286256</v>
      </c>
      <c r="O15" s="238">
        <v>601859352</v>
      </c>
      <c r="P15" s="237">
        <v>13892836</v>
      </c>
      <c r="Q15" s="238">
        <v>2019000</v>
      </c>
      <c r="R15" s="63">
        <v>63433000</v>
      </c>
      <c r="S15" s="238">
        <v>24507000</v>
      </c>
      <c r="T15" s="48">
        <v>0</v>
      </c>
      <c r="U15" s="48">
        <v>0</v>
      </c>
      <c r="V15" s="51" t="s">
        <v>22</v>
      </c>
    </row>
    <row r="16" spans="1:22" s="218" customFormat="1" ht="15.75" customHeight="1">
      <c r="A16" s="30" t="s">
        <v>23</v>
      </c>
      <c r="B16" s="43">
        <v>38904909</v>
      </c>
      <c r="C16" s="43">
        <v>320261</v>
      </c>
      <c r="D16" s="232">
        <f t="shared" si="0"/>
        <v>39225170</v>
      </c>
      <c r="E16" s="233" t="s">
        <v>236</v>
      </c>
      <c r="F16" s="43">
        <v>57558905</v>
      </c>
      <c r="G16" s="43">
        <v>1966708</v>
      </c>
      <c r="H16" s="43">
        <v>331000</v>
      </c>
      <c r="I16" s="43">
        <v>11796000</v>
      </c>
      <c r="J16" s="53">
        <v>11331000</v>
      </c>
      <c r="K16" s="233">
        <v>547000</v>
      </c>
      <c r="L16" s="233" t="s">
        <v>236</v>
      </c>
      <c r="M16" s="232">
        <f t="shared" si="1"/>
        <v>83530613</v>
      </c>
      <c r="N16" s="43">
        <v>2397000</v>
      </c>
      <c r="O16" s="53">
        <v>83894250</v>
      </c>
      <c r="P16" s="234">
        <v>1966708</v>
      </c>
      <c r="Q16" s="53">
        <v>331000</v>
      </c>
      <c r="R16" s="61">
        <v>13448000</v>
      </c>
      <c r="S16" s="53">
        <v>22432000</v>
      </c>
      <c r="T16" s="43">
        <v>0</v>
      </c>
      <c r="U16" s="43">
        <v>0</v>
      </c>
      <c r="V16" s="47" t="s">
        <v>23</v>
      </c>
    </row>
    <row r="17" spans="1:22" s="218" customFormat="1" ht="15.75" customHeight="1">
      <c r="A17" s="30" t="s">
        <v>168</v>
      </c>
      <c r="B17" s="43">
        <v>207742952</v>
      </c>
      <c r="C17" s="43">
        <v>6903788</v>
      </c>
      <c r="D17" s="232">
        <f t="shared" si="0"/>
        <v>214646740</v>
      </c>
      <c r="E17" s="233" t="s">
        <v>236</v>
      </c>
      <c r="F17" s="43">
        <v>151241357</v>
      </c>
      <c r="G17" s="43">
        <v>7603815</v>
      </c>
      <c r="H17" s="43">
        <v>1069000</v>
      </c>
      <c r="I17" s="43">
        <v>35602000</v>
      </c>
      <c r="J17" s="53">
        <v>5320000</v>
      </c>
      <c r="K17" s="233">
        <v>740000</v>
      </c>
      <c r="L17" s="233" t="s">
        <v>236</v>
      </c>
      <c r="M17" s="232">
        <f t="shared" si="1"/>
        <v>201576172</v>
      </c>
      <c r="N17" s="43">
        <v>28282000</v>
      </c>
      <c r="O17" s="53">
        <v>443375904</v>
      </c>
      <c r="P17" s="234">
        <v>7603815</v>
      </c>
      <c r="Q17" s="53">
        <v>1069000</v>
      </c>
      <c r="R17" s="62">
        <v>40862000</v>
      </c>
      <c r="S17" s="53">
        <v>31867000</v>
      </c>
      <c r="T17" s="43">
        <v>0</v>
      </c>
      <c r="U17" s="43">
        <v>0</v>
      </c>
      <c r="V17" s="47" t="s">
        <v>98</v>
      </c>
    </row>
    <row r="18" spans="1:22" s="218" customFormat="1" ht="15.75" customHeight="1">
      <c r="A18" s="30" t="s">
        <v>137</v>
      </c>
      <c r="B18" s="43">
        <v>444298218</v>
      </c>
      <c r="C18" s="43">
        <v>14762880</v>
      </c>
      <c r="D18" s="232">
        <f t="shared" si="0"/>
        <v>459061098</v>
      </c>
      <c r="E18" s="233" t="s">
        <v>236</v>
      </c>
      <c r="F18" s="43">
        <v>403797164</v>
      </c>
      <c r="G18" s="43">
        <v>14672665</v>
      </c>
      <c r="H18" s="43">
        <v>2509000</v>
      </c>
      <c r="I18" s="43">
        <v>98661000</v>
      </c>
      <c r="J18" s="53">
        <v>5774000</v>
      </c>
      <c r="K18" s="233">
        <v>931000</v>
      </c>
      <c r="L18" s="233" t="s">
        <v>236</v>
      </c>
      <c r="M18" s="232">
        <f t="shared" si="1"/>
        <v>526344829</v>
      </c>
      <c r="N18" s="43">
        <v>55028776</v>
      </c>
      <c r="O18" s="53">
        <v>719014825</v>
      </c>
      <c r="P18" s="234">
        <v>14672665</v>
      </c>
      <c r="Q18" s="53">
        <v>2509000</v>
      </c>
      <c r="R18" s="62">
        <v>88856000</v>
      </c>
      <c r="S18" s="53">
        <v>15230000</v>
      </c>
      <c r="T18" s="43">
        <v>0</v>
      </c>
      <c r="U18" s="43">
        <v>0</v>
      </c>
      <c r="V18" s="47" t="s">
        <v>99</v>
      </c>
    </row>
    <row r="19" spans="1:22" s="218" customFormat="1" ht="15.75" customHeight="1">
      <c r="A19" s="30" t="s">
        <v>24</v>
      </c>
      <c r="B19" s="43">
        <v>222813690</v>
      </c>
      <c r="C19" s="43">
        <v>4436745</v>
      </c>
      <c r="D19" s="232">
        <f t="shared" si="0"/>
        <v>227250435</v>
      </c>
      <c r="E19" s="233" t="s">
        <v>236</v>
      </c>
      <c r="F19" s="43">
        <v>206127448</v>
      </c>
      <c r="G19" s="43">
        <v>5671505</v>
      </c>
      <c r="H19" s="43">
        <v>1430000</v>
      </c>
      <c r="I19" s="43">
        <v>56128000</v>
      </c>
      <c r="J19" s="53">
        <v>3386000</v>
      </c>
      <c r="K19" s="233">
        <v>6383000</v>
      </c>
      <c r="L19" s="233" t="s">
        <v>236</v>
      </c>
      <c r="M19" s="232">
        <f t="shared" si="1"/>
        <v>279125953</v>
      </c>
      <c r="N19" s="43">
        <v>22097499</v>
      </c>
      <c r="O19" s="53">
        <v>420789819</v>
      </c>
      <c r="P19" s="234">
        <v>5671505</v>
      </c>
      <c r="Q19" s="53">
        <v>1430000</v>
      </c>
      <c r="R19" s="62">
        <v>48346000</v>
      </c>
      <c r="S19" s="53">
        <v>26317000</v>
      </c>
      <c r="T19" s="43">
        <v>0</v>
      </c>
      <c r="U19" s="43">
        <v>0</v>
      </c>
      <c r="V19" s="47" t="s">
        <v>24</v>
      </c>
    </row>
    <row r="20" spans="1:22" s="218" customFormat="1" ht="15.75" customHeight="1">
      <c r="A20" s="33" t="s">
        <v>25</v>
      </c>
      <c r="B20" s="48">
        <v>191621195</v>
      </c>
      <c r="C20" s="48">
        <v>5713961</v>
      </c>
      <c r="D20" s="235">
        <f t="shared" si="0"/>
        <v>197335156</v>
      </c>
      <c r="E20" s="236" t="s">
        <v>236</v>
      </c>
      <c r="F20" s="48">
        <v>155377530</v>
      </c>
      <c r="G20" s="48">
        <v>8227274</v>
      </c>
      <c r="H20" s="48">
        <v>1594000</v>
      </c>
      <c r="I20" s="48">
        <v>48818000</v>
      </c>
      <c r="J20" s="238">
        <v>9527000</v>
      </c>
      <c r="K20" s="236">
        <v>6765000</v>
      </c>
      <c r="L20" s="236" t="s">
        <v>236</v>
      </c>
      <c r="M20" s="235">
        <f t="shared" si="1"/>
        <v>230308804</v>
      </c>
      <c r="N20" s="48">
        <v>21065394</v>
      </c>
      <c r="O20" s="238">
        <v>404649963</v>
      </c>
      <c r="P20" s="237">
        <v>8227274</v>
      </c>
      <c r="Q20" s="238">
        <v>1594000</v>
      </c>
      <c r="R20" s="63">
        <v>41150000</v>
      </c>
      <c r="S20" s="238">
        <v>52732000</v>
      </c>
      <c r="T20" s="48">
        <v>0</v>
      </c>
      <c r="U20" s="48">
        <v>0</v>
      </c>
      <c r="V20" s="51" t="s">
        <v>25</v>
      </c>
    </row>
    <row r="21" spans="1:22" s="218" customFormat="1" ht="15.75" customHeight="1">
      <c r="A21" s="30" t="s">
        <v>238</v>
      </c>
      <c r="B21" s="43">
        <v>118208960</v>
      </c>
      <c r="C21" s="43">
        <v>3212211</v>
      </c>
      <c r="D21" s="232">
        <f t="shared" si="0"/>
        <v>121421171</v>
      </c>
      <c r="E21" s="233" t="s">
        <v>236</v>
      </c>
      <c r="F21" s="43">
        <v>135616754</v>
      </c>
      <c r="G21" s="43">
        <v>6383639</v>
      </c>
      <c r="H21" s="43">
        <v>777000</v>
      </c>
      <c r="I21" s="43">
        <v>40280000</v>
      </c>
      <c r="J21" s="53">
        <v>10503000</v>
      </c>
      <c r="K21" s="233">
        <v>3088000</v>
      </c>
      <c r="L21" s="233" t="s">
        <v>236</v>
      </c>
      <c r="M21" s="232">
        <f t="shared" si="1"/>
        <v>196648393</v>
      </c>
      <c r="N21" s="43">
        <v>31159111</v>
      </c>
      <c r="O21" s="53">
        <v>309619478</v>
      </c>
      <c r="P21" s="234">
        <v>6383639</v>
      </c>
      <c r="Q21" s="53">
        <v>777000</v>
      </c>
      <c r="R21" s="61">
        <v>27978000</v>
      </c>
      <c r="S21" s="53">
        <v>14611000</v>
      </c>
      <c r="T21" s="43">
        <v>0</v>
      </c>
      <c r="U21" s="43">
        <v>0</v>
      </c>
      <c r="V21" s="239" t="s">
        <v>100</v>
      </c>
    </row>
    <row r="22" spans="1:22" s="218" customFormat="1" ht="15.75" customHeight="1">
      <c r="A22" s="30" t="s">
        <v>104</v>
      </c>
      <c r="B22" s="43">
        <v>329156900</v>
      </c>
      <c r="C22" s="43">
        <v>7236520</v>
      </c>
      <c r="D22" s="232">
        <f t="shared" si="0"/>
        <v>336393420</v>
      </c>
      <c r="E22" s="233" t="s">
        <v>236</v>
      </c>
      <c r="F22" s="43">
        <v>299499284</v>
      </c>
      <c r="G22" s="43">
        <v>8085081</v>
      </c>
      <c r="H22" s="43">
        <v>2441000</v>
      </c>
      <c r="I22" s="43">
        <v>88174000</v>
      </c>
      <c r="J22" s="53">
        <v>19594000</v>
      </c>
      <c r="K22" s="233">
        <v>8747000</v>
      </c>
      <c r="L22" s="233" t="s">
        <v>236</v>
      </c>
      <c r="M22" s="232">
        <f t="shared" si="1"/>
        <v>426540365</v>
      </c>
      <c r="N22" s="43">
        <v>42221000</v>
      </c>
      <c r="O22" s="53">
        <v>609982496</v>
      </c>
      <c r="P22" s="234">
        <v>8085081</v>
      </c>
      <c r="Q22" s="53">
        <v>2441000</v>
      </c>
      <c r="R22" s="63">
        <v>66809000</v>
      </c>
      <c r="S22" s="53">
        <v>23794000</v>
      </c>
      <c r="T22" s="43">
        <v>0</v>
      </c>
      <c r="U22" s="43">
        <v>0</v>
      </c>
      <c r="V22" s="239" t="s">
        <v>101</v>
      </c>
    </row>
    <row r="23" spans="1:22" s="218" customFormat="1" ht="15.75" customHeight="1">
      <c r="A23" s="320" t="s">
        <v>239</v>
      </c>
      <c r="B23" s="240">
        <f>SUM(B6:B22)</f>
        <v>15390276278</v>
      </c>
      <c r="C23" s="240">
        <f aca="true" t="shared" si="2" ref="C23:U23">SUM(C6:C22)</f>
        <v>415926414</v>
      </c>
      <c r="D23" s="240">
        <f>SUM(D6:D22)</f>
        <v>15806202692</v>
      </c>
      <c r="E23" s="241" t="s">
        <v>236</v>
      </c>
      <c r="F23" s="240">
        <f>SUM(F6:F22)</f>
        <v>11743536436</v>
      </c>
      <c r="G23" s="240">
        <f>SUM(G6:G22)</f>
        <v>471326970</v>
      </c>
      <c r="H23" s="240">
        <f>SUM(H6:H22)</f>
        <v>65672000</v>
      </c>
      <c r="I23" s="240">
        <f>SUM(I6:I22)</f>
        <v>3094470000</v>
      </c>
      <c r="J23" s="240">
        <f t="shared" si="2"/>
        <v>467065000</v>
      </c>
      <c r="K23" s="271">
        <f>SUM(K6:K22)</f>
        <v>88495000</v>
      </c>
      <c r="L23" s="241" t="s">
        <v>236</v>
      </c>
      <c r="M23" s="240">
        <f>SUM(M6:M22)</f>
        <v>15930565406</v>
      </c>
      <c r="N23" s="240">
        <f t="shared" si="2"/>
        <v>1570053756</v>
      </c>
      <c r="O23" s="240">
        <f t="shared" si="2"/>
        <v>26517037846</v>
      </c>
      <c r="P23" s="240">
        <f t="shared" si="2"/>
        <v>471326970</v>
      </c>
      <c r="Q23" s="240">
        <f t="shared" si="2"/>
        <v>65672000</v>
      </c>
      <c r="R23" s="240">
        <f t="shared" si="2"/>
        <v>2778708000</v>
      </c>
      <c r="S23" s="240">
        <f t="shared" si="2"/>
        <v>597793000</v>
      </c>
      <c r="T23" s="240">
        <f t="shared" si="2"/>
        <v>0</v>
      </c>
      <c r="U23" s="240">
        <f t="shared" si="2"/>
        <v>582900</v>
      </c>
      <c r="V23" s="321" t="s">
        <v>249</v>
      </c>
    </row>
    <row r="24" spans="1:22" s="218" customFormat="1" ht="15.75" customHeight="1">
      <c r="A24" s="30" t="s">
        <v>26</v>
      </c>
      <c r="B24" s="43">
        <v>265846500</v>
      </c>
      <c r="C24" s="242">
        <v>0</v>
      </c>
      <c r="D24" s="232">
        <f>SUM(B24:C24)</f>
        <v>265846500</v>
      </c>
      <c r="E24" s="43">
        <v>3812099</v>
      </c>
      <c r="F24" s="43">
        <v>393066808</v>
      </c>
      <c r="G24" s="242">
        <v>4459000</v>
      </c>
      <c r="H24" s="242">
        <v>682000</v>
      </c>
      <c r="I24" s="242" t="s">
        <v>236</v>
      </c>
      <c r="J24" s="233" t="s">
        <v>236</v>
      </c>
      <c r="K24" s="43">
        <v>1050000</v>
      </c>
      <c r="L24" s="233" t="s">
        <v>236</v>
      </c>
      <c r="M24" s="232">
        <f>SUM(E24:L24)</f>
        <v>403069907</v>
      </c>
      <c r="N24" s="242" t="s">
        <v>236</v>
      </c>
      <c r="O24" s="243">
        <v>61045845</v>
      </c>
      <c r="P24" s="242" t="s">
        <v>236</v>
      </c>
      <c r="Q24" s="242" t="s">
        <v>236</v>
      </c>
      <c r="R24" s="242" t="s">
        <v>236</v>
      </c>
      <c r="S24" s="242" t="s">
        <v>236</v>
      </c>
      <c r="T24" s="242" t="s">
        <v>236</v>
      </c>
      <c r="U24" s="43">
        <v>0</v>
      </c>
      <c r="V24" s="47" t="s">
        <v>26</v>
      </c>
    </row>
    <row r="25" spans="1:22" s="218" customFormat="1" ht="15.75" customHeight="1">
      <c r="A25" s="30" t="s">
        <v>27</v>
      </c>
      <c r="B25" s="43">
        <v>398115500</v>
      </c>
      <c r="C25" s="242">
        <v>0</v>
      </c>
      <c r="D25" s="232">
        <f>SUM(B25:C25)</f>
        <v>398115500</v>
      </c>
      <c r="E25" s="43">
        <v>2185692</v>
      </c>
      <c r="F25" s="43">
        <v>90715627</v>
      </c>
      <c r="G25" s="242">
        <v>397000</v>
      </c>
      <c r="H25" s="242">
        <v>100000</v>
      </c>
      <c r="I25" s="242" t="s">
        <v>236</v>
      </c>
      <c r="J25" s="233" t="s">
        <v>236</v>
      </c>
      <c r="K25" s="43">
        <v>1260000</v>
      </c>
      <c r="L25" s="233" t="s">
        <v>236</v>
      </c>
      <c r="M25" s="232">
        <f>SUM(E25:L25)</f>
        <v>94658319</v>
      </c>
      <c r="N25" s="242" t="s">
        <v>236</v>
      </c>
      <c r="O25" s="243">
        <v>0</v>
      </c>
      <c r="P25" s="242" t="s">
        <v>236</v>
      </c>
      <c r="Q25" s="242" t="s">
        <v>236</v>
      </c>
      <c r="R25" s="242" t="s">
        <v>236</v>
      </c>
      <c r="S25" s="242" t="s">
        <v>236</v>
      </c>
      <c r="T25" s="242" t="s">
        <v>236</v>
      </c>
      <c r="U25" s="43">
        <v>0</v>
      </c>
      <c r="V25" s="47" t="s">
        <v>27</v>
      </c>
    </row>
    <row r="26" spans="1:22" s="218" customFormat="1" ht="15.75" customHeight="1">
      <c r="A26" s="30" t="s">
        <v>28</v>
      </c>
      <c r="B26" s="43">
        <v>95816600</v>
      </c>
      <c r="C26" s="242">
        <v>0</v>
      </c>
      <c r="D26" s="232">
        <f>SUM(B26:C26)</f>
        <v>95816600</v>
      </c>
      <c r="E26" s="43">
        <v>1546292</v>
      </c>
      <c r="F26" s="43">
        <v>44241375</v>
      </c>
      <c r="G26" s="242">
        <v>826000</v>
      </c>
      <c r="H26" s="242">
        <v>48000</v>
      </c>
      <c r="I26" s="242" t="s">
        <v>236</v>
      </c>
      <c r="J26" s="233" t="s">
        <v>236</v>
      </c>
      <c r="K26" s="43">
        <v>420000</v>
      </c>
      <c r="L26" s="233" t="s">
        <v>236</v>
      </c>
      <c r="M26" s="232">
        <f>SUM(E26:L26)</f>
        <v>47081667</v>
      </c>
      <c r="N26" s="242" t="s">
        <v>236</v>
      </c>
      <c r="O26" s="243">
        <v>0</v>
      </c>
      <c r="P26" s="242" t="s">
        <v>236</v>
      </c>
      <c r="Q26" s="242" t="s">
        <v>236</v>
      </c>
      <c r="R26" s="242" t="s">
        <v>236</v>
      </c>
      <c r="S26" s="242" t="s">
        <v>236</v>
      </c>
      <c r="T26" s="242" t="s">
        <v>236</v>
      </c>
      <c r="U26" s="43">
        <v>0</v>
      </c>
      <c r="V26" s="244" t="s">
        <v>28</v>
      </c>
    </row>
    <row r="27" spans="1:22" s="217" customFormat="1" ht="15.75" customHeight="1" thickBot="1">
      <c r="A27" s="347" t="s">
        <v>29</v>
      </c>
      <c r="B27" s="361">
        <f>SUM(B24:B26)</f>
        <v>759778600</v>
      </c>
      <c r="C27" s="362" t="s">
        <v>236</v>
      </c>
      <c r="D27" s="361">
        <f>SUM(D24:D26)</f>
        <v>759778600</v>
      </c>
      <c r="E27" s="361">
        <f>SUM(E24:E26)</f>
        <v>7544083</v>
      </c>
      <c r="F27" s="361">
        <f>SUM(F24:F26)</f>
        <v>528023810</v>
      </c>
      <c r="G27" s="361">
        <f>SUM(G24:G26)</f>
        <v>5682000</v>
      </c>
      <c r="H27" s="361">
        <f>SUM(H24:H26)</f>
        <v>830000</v>
      </c>
      <c r="I27" s="362" t="s">
        <v>236</v>
      </c>
      <c r="J27" s="362" t="s">
        <v>236</v>
      </c>
      <c r="K27" s="361">
        <f>SUM(K24:K26)</f>
        <v>2730000</v>
      </c>
      <c r="L27" s="361">
        <f>SUM(L24:L26)</f>
        <v>0</v>
      </c>
      <c r="M27" s="361">
        <f>SUM(M24:M26)</f>
        <v>544809893</v>
      </c>
      <c r="N27" s="362" t="s">
        <v>236</v>
      </c>
      <c r="O27" s="361">
        <f>SUM(O24:O26)</f>
        <v>61045845</v>
      </c>
      <c r="P27" s="362" t="s">
        <v>236</v>
      </c>
      <c r="Q27" s="362" t="s">
        <v>236</v>
      </c>
      <c r="R27" s="362" t="s">
        <v>236</v>
      </c>
      <c r="S27" s="362" t="s">
        <v>236</v>
      </c>
      <c r="T27" s="362" t="s">
        <v>236</v>
      </c>
      <c r="U27" s="361">
        <f>SUM(U24:U26)</f>
        <v>0</v>
      </c>
      <c r="V27" s="349" t="s">
        <v>250</v>
      </c>
    </row>
    <row r="28" spans="1:22" s="218" customFormat="1" ht="15.75" customHeight="1" thickBot="1" thickTop="1">
      <c r="A28" s="316" t="s">
        <v>30</v>
      </c>
      <c r="B28" s="245">
        <f>SUM(B27,B23)</f>
        <v>16150054878</v>
      </c>
      <c r="C28" s="245">
        <f aca="true" t="shared" si="3" ref="C28:U28">SUM(C27,C23)</f>
        <v>415926414</v>
      </c>
      <c r="D28" s="245">
        <f t="shared" si="3"/>
        <v>16565981292</v>
      </c>
      <c r="E28" s="245">
        <f t="shared" si="3"/>
        <v>7544083</v>
      </c>
      <c r="F28" s="245">
        <f>SUM(F27,F23)</f>
        <v>12271560246</v>
      </c>
      <c r="G28" s="245">
        <f>SUM(G27,G23)</f>
        <v>477008970</v>
      </c>
      <c r="H28" s="245">
        <f>SUM(H27,H23)</f>
        <v>66502000</v>
      </c>
      <c r="I28" s="245">
        <f t="shared" si="3"/>
        <v>3094470000</v>
      </c>
      <c r="J28" s="245">
        <f t="shared" si="3"/>
        <v>467065000</v>
      </c>
      <c r="K28" s="245">
        <f>SUM(K27,K23)</f>
        <v>91225000</v>
      </c>
      <c r="L28" s="245">
        <f t="shared" si="3"/>
        <v>0</v>
      </c>
      <c r="M28" s="245">
        <f t="shared" si="3"/>
        <v>16475375299</v>
      </c>
      <c r="N28" s="245">
        <f t="shared" si="3"/>
        <v>1570053756</v>
      </c>
      <c r="O28" s="245">
        <f t="shared" si="3"/>
        <v>26578083691</v>
      </c>
      <c r="P28" s="245">
        <f t="shared" si="3"/>
        <v>471326970</v>
      </c>
      <c r="Q28" s="245">
        <f t="shared" si="3"/>
        <v>65672000</v>
      </c>
      <c r="R28" s="245">
        <f t="shared" si="3"/>
        <v>2778708000</v>
      </c>
      <c r="S28" s="245">
        <f t="shared" si="3"/>
        <v>597793000</v>
      </c>
      <c r="T28" s="245">
        <f t="shared" si="3"/>
        <v>0</v>
      </c>
      <c r="U28" s="245">
        <f t="shared" si="3"/>
        <v>582900</v>
      </c>
      <c r="V28" s="317" t="s">
        <v>251</v>
      </c>
    </row>
    <row r="29" spans="1:22" s="218" customFormat="1" ht="13.5" customHeight="1">
      <c r="A29" s="22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26"/>
    </row>
    <row r="30" s="218" customFormat="1" ht="13.5"/>
    <row r="31" spans="1:23" s="218" customFormat="1" ht="21.75" thickBot="1">
      <c r="A31" s="247" t="s">
        <v>169</v>
      </c>
      <c r="C31" s="247"/>
      <c r="M31" s="220"/>
      <c r="S31" s="248" t="s">
        <v>1</v>
      </c>
      <c r="V31" s="248"/>
      <c r="W31" s="248"/>
    </row>
    <row r="32" spans="1:23" s="218" customFormat="1" ht="13.5" customHeight="1">
      <c r="A32" s="364" t="s">
        <v>6</v>
      </c>
      <c r="B32" s="412" t="s">
        <v>42</v>
      </c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4"/>
      <c r="S32" s="386" t="s">
        <v>6</v>
      </c>
      <c r="U32" s="217"/>
      <c r="V32" s="217"/>
      <c r="W32" s="217"/>
    </row>
    <row r="33" spans="1:23" s="218" customFormat="1" ht="13.5">
      <c r="A33" s="410"/>
      <c r="B33" s="38"/>
      <c r="C33" s="404" t="s">
        <v>170</v>
      </c>
      <c r="D33" s="406"/>
      <c r="E33" s="404" t="s">
        <v>57</v>
      </c>
      <c r="F33" s="405"/>
      <c r="G33" s="405"/>
      <c r="H33" s="405"/>
      <c r="I33" s="405"/>
      <c r="J33" s="405"/>
      <c r="K33" s="405"/>
      <c r="L33" s="406"/>
      <c r="M33" s="249"/>
      <c r="N33" s="376" t="s">
        <v>227</v>
      </c>
      <c r="O33" s="250"/>
      <c r="P33" s="251"/>
      <c r="Q33" s="400" t="s">
        <v>228</v>
      </c>
      <c r="R33" s="252"/>
      <c r="S33" s="402"/>
      <c r="U33" s="217"/>
      <c r="V33" s="217"/>
      <c r="W33" s="217"/>
    </row>
    <row r="34" spans="1:22" s="218" customFormat="1" ht="13.5">
      <c r="A34" s="410"/>
      <c r="B34" s="253" t="s">
        <v>171</v>
      </c>
      <c r="C34" s="254" t="s">
        <v>172</v>
      </c>
      <c r="D34" s="38" t="s">
        <v>173</v>
      </c>
      <c r="E34" s="38" t="s">
        <v>174</v>
      </c>
      <c r="F34" s="38" t="s">
        <v>174</v>
      </c>
      <c r="G34" s="376" t="s">
        <v>175</v>
      </c>
      <c r="H34" s="376" t="s">
        <v>176</v>
      </c>
      <c r="I34" s="38" t="s">
        <v>177</v>
      </c>
      <c r="J34" s="376" t="s">
        <v>178</v>
      </c>
      <c r="K34" s="376" t="s">
        <v>105</v>
      </c>
      <c r="L34" s="376" t="s">
        <v>179</v>
      </c>
      <c r="M34" s="255" t="s">
        <v>180</v>
      </c>
      <c r="N34" s="401"/>
      <c r="O34" s="256" t="s">
        <v>181</v>
      </c>
      <c r="P34" s="257" t="s">
        <v>182</v>
      </c>
      <c r="Q34" s="401"/>
      <c r="R34" s="255" t="s">
        <v>183</v>
      </c>
      <c r="S34" s="402"/>
      <c r="T34" s="217"/>
      <c r="U34" s="217"/>
      <c r="V34" s="217"/>
    </row>
    <row r="35" spans="1:22" s="218" customFormat="1" ht="13.5">
      <c r="A35" s="411"/>
      <c r="B35" s="228"/>
      <c r="C35" s="228" t="s">
        <v>248</v>
      </c>
      <c r="D35" s="228" t="s">
        <v>184</v>
      </c>
      <c r="E35" s="228" t="s">
        <v>185</v>
      </c>
      <c r="F35" s="228" t="s">
        <v>186</v>
      </c>
      <c r="G35" s="399"/>
      <c r="H35" s="399"/>
      <c r="I35" s="228" t="s">
        <v>187</v>
      </c>
      <c r="J35" s="399"/>
      <c r="K35" s="399"/>
      <c r="L35" s="399"/>
      <c r="M35" s="258"/>
      <c r="N35" s="399"/>
      <c r="O35" s="259"/>
      <c r="P35" s="258"/>
      <c r="Q35" s="399"/>
      <c r="R35" s="258"/>
      <c r="S35" s="403"/>
      <c r="T35" s="217"/>
      <c r="U35" s="217"/>
      <c r="V35" s="217"/>
    </row>
    <row r="36" spans="1:22" s="218" customFormat="1" ht="15.75" customHeight="1">
      <c r="A36" s="30" t="s">
        <v>16</v>
      </c>
      <c r="B36" s="25">
        <v>0</v>
      </c>
      <c r="C36" s="43">
        <v>600665443</v>
      </c>
      <c r="D36" s="43">
        <v>4916736428</v>
      </c>
      <c r="E36" s="243">
        <v>772142460</v>
      </c>
      <c r="F36" s="43">
        <v>454915510</v>
      </c>
      <c r="G36" s="43">
        <v>0</v>
      </c>
      <c r="H36" s="43">
        <v>253547624</v>
      </c>
      <c r="I36" s="43">
        <v>42712000</v>
      </c>
      <c r="J36" s="43">
        <v>57296249</v>
      </c>
      <c r="K36" s="43">
        <v>374684000</v>
      </c>
      <c r="L36" s="43">
        <v>0</v>
      </c>
      <c r="M36" s="43">
        <v>115963698</v>
      </c>
      <c r="N36" s="260">
        <f>SUM(D6,M6,N6,O6,P6,Q6,R6,S6,T6,U6,B36,C36,D36,E36,F36,G36,H36,I36,J36,K36,L36,M36)</f>
        <v>27516169268</v>
      </c>
      <c r="O36" s="53">
        <v>0</v>
      </c>
      <c r="P36" s="53">
        <v>0</v>
      </c>
      <c r="Q36" s="73">
        <v>0</v>
      </c>
      <c r="R36" s="261">
        <f>SUM(N36,O36,P36,Q36)</f>
        <v>27516169268</v>
      </c>
      <c r="S36" s="47" t="s">
        <v>16</v>
      </c>
      <c r="T36" s="226"/>
      <c r="U36" s="226"/>
      <c r="V36" s="226"/>
    </row>
    <row r="37" spans="1:22" s="218" customFormat="1" ht="15.75" customHeight="1">
      <c r="A37" s="30" t="s">
        <v>17</v>
      </c>
      <c r="B37" s="25">
        <v>0</v>
      </c>
      <c r="C37" s="43">
        <v>152186625</v>
      </c>
      <c r="D37" s="43">
        <v>1404050014</v>
      </c>
      <c r="E37" s="243">
        <v>174863500</v>
      </c>
      <c r="F37" s="43">
        <v>96669803</v>
      </c>
      <c r="G37" s="43">
        <v>0</v>
      </c>
      <c r="H37" s="43">
        <v>65462980</v>
      </c>
      <c r="I37" s="43">
        <v>10364106</v>
      </c>
      <c r="J37" s="43">
        <v>17067983</v>
      </c>
      <c r="K37" s="43">
        <v>145667546</v>
      </c>
      <c r="L37" s="43">
        <v>0</v>
      </c>
      <c r="M37" s="43">
        <v>19537753</v>
      </c>
      <c r="N37" s="260">
        <f aca="true" t="shared" si="4" ref="N37:N52">SUM(D7,M7,N7,O7,P7,Q7,R7,S7,T7,U7,B37,C37,D37,E37,F37,G37,H37,I37,J37,K37,L37,M37)</f>
        <v>7514045103</v>
      </c>
      <c r="O37" s="53">
        <v>0</v>
      </c>
      <c r="P37" s="53">
        <v>5086073</v>
      </c>
      <c r="Q37" s="73">
        <v>0</v>
      </c>
      <c r="R37" s="261">
        <f aca="true" t="shared" si="5" ref="R37:R52">SUM(N37,O37,P37,Q37)</f>
        <v>7519131176</v>
      </c>
      <c r="S37" s="47" t="s">
        <v>17</v>
      </c>
      <c r="T37" s="226"/>
      <c r="U37" s="226"/>
      <c r="V37" s="226"/>
    </row>
    <row r="38" spans="1:22" s="218" customFormat="1" ht="15.75" customHeight="1">
      <c r="A38" s="30" t="s">
        <v>18</v>
      </c>
      <c r="B38" s="25">
        <v>0</v>
      </c>
      <c r="C38" s="43">
        <v>72556965</v>
      </c>
      <c r="D38" s="43">
        <v>605906724</v>
      </c>
      <c r="E38" s="243">
        <v>101057026</v>
      </c>
      <c r="F38" s="43">
        <v>53448608</v>
      </c>
      <c r="G38" s="43">
        <v>0</v>
      </c>
      <c r="H38" s="43">
        <v>53566389</v>
      </c>
      <c r="I38" s="43">
        <v>3360000</v>
      </c>
      <c r="J38" s="43">
        <v>9590000</v>
      </c>
      <c r="K38" s="43">
        <v>0</v>
      </c>
      <c r="L38" s="43">
        <v>0</v>
      </c>
      <c r="M38" s="43">
        <v>13136521</v>
      </c>
      <c r="N38" s="260">
        <f t="shared" si="4"/>
        <v>3463262794</v>
      </c>
      <c r="O38" s="53">
        <v>0</v>
      </c>
      <c r="P38" s="53">
        <v>3320558</v>
      </c>
      <c r="Q38" s="73">
        <v>0</v>
      </c>
      <c r="R38" s="261">
        <f t="shared" si="5"/>
        <v>3466583352</v>
      </c>
      <c r="S38" s="47" t="s">
        <v>18</v>
      </c>
      <c r="T38" s="226"/>
      <c r="U38" s="226"/>
      <c r="V38" s="226"/>
    </row>
    <row r="39" spans="1:22" s="218" customFormat="1" ht="15.75" customHeight="1">
      <c r="A39" s="30" t="s">
        <v>19</v>
      </c>
      <c r="B39" s="25">
        <v>0</v>
      </c>
      <c r="C39" s="43">
        <v>81049448</v>
      </c>
      <c r="D39" s="43">
        <v>746784639</v>
      </c>
      <c r="E39" s="243">
        <v>109322130</v>
      </c>
      <c r="F39" s="43">
        <v>58894607</v>
      </c>
      <c r="G39" s="43">
        <v>0</v>
      </c>
      <c r="H39" s="43">
        <v>40503291</v>
      </c>
      <c r="I39" s="43">
        <v>4480000</v>
      </c>
      <c r="J39" s="43">
        <v>16403000</v>
      </c>
      <c r="K39" s="43">
        <v>18714500</v>
      </c>
      <c r="L39" s="43">
        <v>0</v>
      </c>
      <c r="M39" s="43">
        <v>13920558</v>
      </c>
      <c r="N39" s="260">
        <f t="shared" si="4"/>
        <v>4128694456</v>
      </c>
      <c r="O39" s="53">
        <v>0</v>
      </c>
      <c r="P39" s="53">
        <v>267697622</v>
      </c>
      <c r="Q39" s="73">
        <v>0</v>
      </c>
      <c r="R39" s="261">
        <f t="shared" si="5"/>
        <v>4396392078</v>
      </c>
      <c r="S39" s="47" t="s">
        <v>19</v>
      </c>
      <c r="T39" s="226"/>
      <c r="U39" s="226"/>
      <c r="V39" s="226"/>
    </row>
    <row r="40" spans="1:22" s="218" customFormat="1" ht="15.75" customHeight="1">
      <c r="A40" s="33" t="s">
        <v>20</v>
      </c>
      <c r="B40" s="26">
        <v>0</v>
      </c>
      <c r="C40" s="48">
        <v>51505964</v>
      </c>
      <c r="D40" s="48">
        <v>477852080</v>
      </c>
      <c r="E40" s="262">
        <v>73027615</v>
      </c>
      <c r="F40" s="48">
        <v>38793069</v>
      </c>
      <c r="G40" s="48">
        <v>0</v>
      </c>
      <c r="H40" s="48">
        <v>48417979</v>
      </c>
      <c r="I40" s="48">
        <v>1970113</v>
      </c>
      <c r="J40" s="48">
        <v>7682461</v>
      </c>
      <c r="K40" s="48">
        <v>0</v>
      </c>
      <c r="L40" s="48">
        <v>0</v>
      </c>
      <c r="M40" s="48">
        <v>5975161</v>
      </c>
      <c r="N40" s="260">
        <f t="shared" si="4"/>
        <v>2898067332</v>
      </c>
      <c r="O40" s="53">
        <v>0</v>
      </c>
      <c r="P40" s="53">
        <v>152436770</v>
      </c>
      <c r="Q40" s="73">
        <v>0</v>
      </c>
      <c r="R40" s="261">
        <f t="shared" si="5"/>
        <v>3050504102</v>
      </c>
      <c r="S40" s="51" t="s">
        <v>20</v>
      </c>
      <c r="T40" s="226"/>
      <c r="U40" s="226"/>
      <c r="V40" s="226"/>
    </row>
    <row r="41" spans="1:22" s="218" customFormat="1" ht="15.75" customHeight="1">
      <c r="A41" s="30" t="s">
        <v>21</v>
      </c>
      <c r="B41" s="25">
        <v>0</v>
      </c>
      <c r="C41" s="43">
        <v>170376341</v>
      </c>
      <c r="D41" s="43">
        <v>1361785200</v>
      </c>
      <c r="E41" s="243">
        <v>201272700</v>
      </c>
      <c r="F41" s="43">
        <v>112509563</v>
      </c>
      <c r="G41" s="43">
        <v>0</v>
      </c>
      <c r="H41" s="43">
        <v>116371729</v>
      </c>
      <c r="I41" s="43">
        <v>10347780</v>
      </c>
      <c r="J41" s="43">
        <v>15783813</v>
      </c>
      <c r="K41" s="43">
        <v>4565880</v>
      </c>
      <c r="L41" s="43">
        <v>0</v>
      </c>
      <c r="M41" s="43">
        <v>18056887</v>
      </c>
      <c r="N41" s="263">
        <f t="shared" si="4"/>
        <v>7527758037</v>
      </c>
      <c r="O41" s="264">
        <v>0</v>
      </c>
      <c r="P41" s="264">
        <v>111694427</v>
      </c>
      <c r="Q41" s="72">
        <v>0</v>
      </c>
      <c r="R41" s="265">
        <f t="shared" si="5"/>
        <v>7639452464</v>
      </c>
      <c r="S41" s="47" t="s">
        <v>21</v>
      </c>
      <c r="T41" s="226"/>
      <c r="U41" s="226"/>
      <c r="V41" s="226"/>
    </row>
    <row r="42" spans="1:22" s="218" customFormat="1" ht="15.75" customHeight="1">
      <c r="A42" s="30" t="s">
        <v>122</v>
      </c>
      <c r="B42" s="25">
        <v>0</v>
      </c>
      <c r="C42" s="43">
        <v>71931902</v>
      </c>
      <c r="D42" s="43">
        <v>611134451</v>
      </c>
      <c r="E42" s="243">
        <v>87569580</v>
      </c>
      <c r="F42" s="43">
        <v>47986539</v>
      </c>
      <c r="G42" s="43">
        <v>0</v>
      </c>
      <c r="H42" s="43">
        <v>40364968</v>
      </c>
      <c r="I42" s="43">
        <v>3349333</v>
      </c>
      <c r="J42" s="43">
        <v>7800000</v>
      </c>
      <c r="K42" s="43">
        <v>0</v>
      </c>
      <c r="L42" s="43">
        <v>0</v>
      </c>
      <c r="M42" s="43">
        <v>10391239</v>
      </c>
      <c r="N42" s="260">
        <f t="shared" si="4"/>
        <v>3475210284</v>
      </c>
      <c r="O42" s="53">
        <v>0</v>
      </c>
      <c r="P42" s="53">
        <v>160169501</v>
      </c>
      <c r="Q42" s="73">
        <v>0</v>
      </c>
      <c r="R42" s="261">
        <f t="shared" si="5"/>
        <v>3635379785</v>
      </c>
      <c r="S42" s="47" t="s">
        <v>95</v>
      </c>
      <c r="T42" s="226"/>
      <c r="U42" s="226"/>
      <c r="V42" s="226"/>
    </row>
    <row r="43" spans="1:22" s="218" customFormat="1" ht="15.75" customHeight="1">
      <c r="A43" s="30" t="s">
        <v>125</v>
      </c>
      <c r="B43" s="25">
        <v>0</v>
      </c>
      <c r="C43" s="43">
        <v>231328014</v>
      </c>
      <c r="D43" s="43">
        <v>1601254647</v>
      </c>
      <c r="E43" s="243">
        <v>211643034</v>
      </c>
      <c r="F43" s="43">
        <v>120600442</v>
      </c>
      <c r="G43" s="43">
        <v>0</v>
      </c>
      <c r="H43" s="43">
        <v>50399413</v>
      </c>
      <c r="I43" s="43">
        <v>11697400</v>
      </c>
      <c r="J43" s="43">
        <v>20638800</v>
      </c>
      <c r="K43" s="43">
        <v>0</v>
      </c>
      <c r="L43" s="43">
        <v>1049936</v>
      </c>
      <c r="M43" s="43">
        <v>13791437</v>
      </c>
      <c r="N43" s="260">
        <f t="shared" si="4"/>
        <v>8911434861</v>
      </c>
      <c r="O43" s="53">
        <v>0</v>
      </c>
      <c r="P43" s="53">
        <v>3349846</v>
      </c>
      <c r="Q43" s="73">
        <v>0</v>
      </c>
      <c r="R43" s="261">
        <f t="shared" si="5"/>
        <v>8914784707</v>
      </c>
      <c r="S43" s="47" t="s">
        <v>96</v>
      </c>
      <c r="T43" s="226"/>
      <c r="U43" s="226"/>
      <c r="V43" s="226"/>
    </row>
    <row r="44" spans="1:22" s="218" customFormat="1" ht="15.75" customHeight="1">
      <c r="A44" s="30" t="s">
        <v>128</v>
      </c>
      <c r="B44" s="25">
        <v>0</v>
      </c>
      <c r="C44" s="43">
        <v>206079360</v>
      </c>
      <c r="D44" s="43">
        <v>1668678329</v>
      </c>
      <c r="E44" s="243">
        <v>236595750</v>
      </c>
      <c r="F44" s="43">
        <v>134216550</v>
      </c>
      <c r="G44" s="43">
        <v>0</v>
      </c>
      <c r="H44" s="43">
        <v>105086512</v>
      </c>
      <c r="I44" s="43">
        <v>11205733</v>
      </c>
      <c r="J44" s="43">
        <v>22033161</v>
      </c>
      <c r="K44" s="43">
        <v>0</v>
      </c>
      <c r="L44" s="43">
        <v>0</v>
      </c>
      <c r="M44" s="43">
        <v>23395954</v>
      </c>
      <c r="N44" s="260">
        <f t="shared" si="4"/>
        <v>9480427509</v>
      </c>
      <c r="O44" s="53">
        <v>0</v>
      </c>
      <c r="P44" s="53">
        <v>239797871</v>
      </c>
      <c r="Q44" s="73">
        <v>0</v>
      </c>
      <c r="R44" s="261">
        <f t="shared" si="5"/>
        <v>9720225380</v>
      </c>
      <c r="S44" s="47" t="s">
        <v>97</v>
      </c>
      <c r="T44" s="226"/>
      <c r="U44" s="226"/>
      <c r="V44" s="226"/>
    </row>
    <row r="45" spans="1:22" s="218" customFormat="1" ht="15.75" customHeight="1">
      <c r="A45" s="33" t="s">
        <v>22</v>
      </c>
      <c r="B45" s="26">
        <v>0</v>
      </c>
      <c r="C45" s="48">
        <v>45131641</v>
      </c>
      <c r="D45" s="48">
        <v>345522237</v>
      </c>
      <c r="E45" s="262">
        <v>43665057</v>
      </c>
      <c r="F45" s="48">
        <v>26302486</v>
      </c>
      <c r="G45" s="48">
        <v>0</v>
      </c>
      <c r="H45" s="48">
        <v>0</v>
      </c>
      <c r="I45" s="48">
        <v>1960000</v>
      </c>
      <c r="J45" s="48">
        <v>4791354</v>
      </c>
      <c r="K45" s="48">
        <v>11409435</v>
      </c>
      <c r="L45" s="48">
        <v>0</v>
      </c>
      <c r="M45" s="48">
        <v>9172919</v>
      </c>
      <c r="N45" s="266">
        <f t="shared" si="4"/>
        <v>1944393481</v>
      </c>
      <c r="O45" s="238">
        <v>0</v>
      </c>
      <c r="P45" s="238">
        <v>34752082</v>
      </c>
      <c r="Q45" s="74">
        <v>0</v>
      </c>
      <c r="R45" s="267">
        <f t="shared" si="5"/>
        <v>1979145563</v>
      </c>
      <c r="S45" s="51" t="s">
        <v>22</v>
      </c>
      <c r="T45" s="226"/>
      <c r="U45" s="226"/>
      <c r="V45" s="226"/>
    </row>
    <row r="46" spans="1:22" s="218" customFormat="1" ht="15.75" customHeight="1">
      <c r="A46" s="30" t="s">
        <v>23</v>
      </c>
      <c r="B46" s="25">
        <v>0</v>
      </c>
      <c r="C46" s="43">
        <v>8490048</v>
      </c>
      <c r="D46" s="43">
        <v>68120072</v>
      </c>
      <c r="E46" s="243">
        <v>5000185</v>
      </c>
      <c r="F46" s="43">
        <v>2869718</v>
      </c>
      <c r="G46" s="43">
        <v>0</v>
      </c>
      <c r="H46" s="43">
        <v>8123837</v>
      </c>
      <c r="I46" s="43">
        <v>0</v>
      </c>
      <c r="J46" s="43">
        <v>939301</v>
      </c>
      <c r="K46" s="43">
        <v>0</v>
      </c>
      <c r="L46" s="43">
        <v>0</v>
      </c>
      <c r="M46" s="43">
        <v>5549707</v>
      </c>
      <c r="N46" s="260">
        <f t="shared" si="4"/>
        <v>346317609</v>
      </c>
      <c r="O46" s="53">
        <v>0</v>
      </c>
      <c r="P46" s="53">
        <v>11729671</v>
      </c>
      <c r="Q46" s="73">
        <v>0</v>
      </c>
      <c r="R46" s="261">
        <f t="shared" si="5"/>
        <v>358047280</v>
      </c>
      <c r="S46" s="47" t="s">
        <v>23</v>
      </c>
      <c r="T46" s="226"/>
      <c r="U46" s="226"/>
      <c r="V46" s="226"/>
    </row>
    <row r="47" spans="1:22" s="218" customFormat="1" ht="15.75" customHeight="1">
      <c r="A47" s="30" t="s">
        <v>134</v>
      </c>
      <c r="B47" s="25">
        <v>0</v>
      </c>
      <c r="C47" s="43">
        <v>21357534</v>
      </c>
      <c r="D47" s="43">
        <v>206020501</v>
      </c>
      <c r="E47" s="243">
        <v>26658010</v>
      </c>
      <c r="F47" s="43">
        <v>15723291</v>
      </c>
      <c r="G47" s="43">
        <v>0</v>
      </c>
      <c r="H47" s="43">
        <v>0</v>
      </c>
      <c r="I47" s="43">
        <v>457633</v>
      </c>
      <c r="J47" s="43">
        <v>0</v>
      </c>
      <c r="K47" s="43">
        <v>2844756</v>
      </c>
      <c r="L47" s="43">
        <v>0</v>
      </c>
      <c r="M47" s="43">
        <v>4111577</v>
      </c>
      <c r="N47" s="260">
        <f t="shared" si="4"/>
        <v>1246455933</v>
      </c>
      <c r="O47" s="53">
        <v>0</v>
      </c>
      <c r="P47" s="53">
        <v>1098251</v>
      </c>
      <c r="Q47" s="73">
        <v>0</v>
      </c>
      <c r="R47" s="261">
        <f t="shared" si="5"/>
        <v>1247554184</v>
      </c>
      <c r="S47" s="47" t="s">
        <v>98</v>
      </c>
      <c r="T47" s="226"/>
      <c r="U47" s="226"/>
      <c r="V47" s="226"/>
    </row>
    <row r="48" spans="1:22" s="218" customFormat="1" ht="15.75" customHeight="1">
      <c r="A48" s="30" t="s">
        <v>137</v>
      </c>
      <c r="B48" s="25">
        <v>0</v>
      </c>
      <c r="C48" s="43">
        <v>57316573</v>
      </c>
      <c r="D48" s="43">
        <v>479239740</v>
      </c>
      <c r="E48" s="243">
        <v>61538850</v>
      </c>
      <c r="F48" s="43">
        <v>34577536</v>
      </c>
      <c r="G48" s="43">
        <v>0</v>
      </c>
      <c r="H48" s="43">
        <v>5770668</v>
      </c>
      <c r="I48" s="43">
        <v>1949333</v>
      </c>
      <c r="J48" s="43">
        <v>6249669</v>
      </c>
      <c r="K48" s="43">
        <v>40166000</v>
      </c>
      <c r="L48" s="43">
        <v>0</v>
      </c>
      <c r="M48" s="43">
        <v>7810713</v>
      </c>
      <c r="N48" s="260">
        <f t="shared" si="4"/>
        <v>2575336275</v>
      </c>
      <c r="O48" s="53">
        <v>0</v>
      </c>
      <c r="P48" s="53">
        <v>9270681</v>
      </c>
      <c r="Q48" s="73">
        <v>0</v>
      </c>
      <c r="R48" s="261">
        <f t="shared" si="5"/>
        <v>2584606956</v>
      </c>
      <c r="S48" s="47" t="s">
        <v>99</v>
      </c>
      <c r="T48" s="226"/>
      <c r="U48" s="226"/>
      <c r="V48" s="226"/>
    </row>
    <row r="49" spans="1:22" s="218" customFormat="1" ht="15.75" customHeight="1">
      <c r="A49" s="30" t="s">
        <v>24</v>
      </c>
      <c r="B49" s="25">
        <v>0</v>
      </c>
      <c r="C49" s="43">
        <v>19703002</v>
      </c>
      <c r="D49" s="43">
        <v>264684264</v>
      </c>
      <c r="E49" s="243">
        <v>33050580</v>
      </c>
      <c r="F49" s="43">
        <v>18752565</v>
      </c>
      <c r="G49" s="43">
        <v>0</v>
      </c>
      <c r="H49" s="43">
        <v>2981402</v>
      </c>
      <c r="I49" s="43">
        <v>560000</v>
      </c>
      <c r="J49" s="43">
        <v>0</v>
      </c>
      <c r="K49" s="43">
        <v>0</v>
      </c>
      <c r="L49" s="43">
        <v>0</v>
      </c>
      <c r="M49" s="43">
        <v>2384261</v>
      </c>
      <c r="N49" s="260">
        <f t="shared" si="4"/>
        <v>1373144285</v>
      </c>
      <c r="O49" s="53">
        <v>0</v>
      </c>
      <c r="P49" s="53">
        <v>70134820</v>
      </c>
      <c r="Q49" s="73">
        <v>0</v>
      </c>
      <c r="R49" s="261">
        <f t="shared" si="5"/>
        <v>1443279105</v>
      </c>
      <c r="S49" s="47" t="s">
        <v>24</v>
      </c>
      <c r="T49" s="226"/>
      <c r="U49" s="226"/>
      <c r="V49" s="226"/>
    </row>
    <row r="50" spans="1:22" s="218" customFormat="1" ht="15.75" customHeight="1">
      <c r="A50" s="33" t="s">
        <v>25</v>
      </c>
      <c r="B50" s="26">
        <v>0</v>
      </c>
      <c r="C50" s="48">
        <v>25720487</v>
      </c>
      <c r="D50" s="48">
        <v>193465751</v>
      </c>
      <c r="E50" s="262">
        <v>30047450</v>
      </c>
      <c r="F50" s="48">
        <v>16891914</v>
      </c>
      <c r="G50" s="48">
        <v>0</v>
      </c>
      <c r="H50" s="48">
        <v>3751468</v>
      </c>
      <c r="I50" s="48">
        <v>1960000</v>
      </c>
      <c r="J50" s="48">
        <v>7605970</v>
      </c>
      <c r="K50" s="48">
        <v>29313662</v>
      </c>
      <c r="L50" s="48">
        <v>0</v>
      </c>
      <c r="M50" s="48">
        <v>3786875</v>
      </c>
      <c r="N50" s="260">
        <f t="shared" si="4"/>
        <v>1269606168</v>
      </c>
      <c r="O50" s="53">
        <v>0</v>
      </c>
      <c r="P50" s="53">
        <v>9226215</v>
      </c>
      <c r="Q50" s="73">
        <v>0</v>
      </c>
      <c r="R50" s="261">
        <f t="shared" si="5"/>
        <v>1278832383</v>
      </c>
      <c r="S50" s="51" t="s">
        <v>25</v>
      </c>
      <c r="T50" s="226"/>
      <c r="U50" s="226"/>
      <c r="V50" s="226"/>
    </row>
    <row r="51" spans="1:22" s="218" customFormat="1" ht="15.75" customHeight="1">
      <c r="A51" s="30" t="s">
        <v>238</v>
      </c>
      <c r="B51" s="25">
        <v>0</v>
      </c>
      <c r="C51" s="43">
        <v>27676871</v>
      </c>
      <c r="D51" s="43">
        <v>168054837</v>
      </c>
      <c r="E51" s="243">
        <v>18771566</v>
      </c>
      <c r="F51" s="43">
        <v>10384604</v>
      </c>
      <c r="G51" s="43">
        <v>0</v>
      </c>
      <c r="H51" s="43">
        <v>0</v>
      </c>
      <c r="I51" s="43">
        <v>1669333</v>
      </c>
      <c r="J51" s="43">
        <v>3989592</v>
      </c>
      <c r="K51" s="43">
        <v>51483373</v>
      </c>
      <c r="L51" s="43">
        <v>0</v>
      </c>
      <c r="M51" s="43">
        <v>1293892</v>
      </c>
      <c r="N51" s="263">
        <f t="shared" si="4"/>
        <v>991921860</v>
      </c>
      <c r="O51" s="264">
        <v>355794</v>
      </c>
      <c r="P51" s="264">
        <v>0</v>
      </c>
      <c r="Q51" s="72">
        <v>0</v>
      </c>
      <c r="R51" s="265">
        <f t="shared" si="5"/>
        <v>992277654</v>
      </c>
      <c r="S51" s="47" t="s">
        <v>100</v>
      </c>
      <c r="T51" s="226"/>
      <c r="U51" s="226"/>
      <c r="V51" s="226"/>
    </row>
    <row r="52" spans="1:23" s="218" customFormat="1" ht="15.75" customHeight="1">
      <c r="A52" s="30" t="s">
        <v>104</v>
      </c>
      <c r="B52" s="25">
        <v>0</v>
      </c>
      <c r="C52" s="43">
        <v>45626787</v>
      </c>
      <c r="D52" s="43">
        <v>364932346</v>
      </c>
      <c r="E52" s="243">
        <v>40936130</v>
      </c>
      <c r="F52" s="43">
        <v>23133051</v>
      </c>
      <c r="G52" s="43">
        <v>0</v>
      </c>
      <c r="H52" s="43">
        <v>0</v>
      </c>
      <c r="I52" s="43">
        <v>1680000</v>
      </c>
      <c r="J52" s="43">
        <v>4479377</v>
      </c>
      <c r="K52" s="43">
        <v>34742376</v>
      </c>
      <c r="L52" s="43">
        <v>0</v>
      </c>
      <c r="M52" s="43">
        <v>1774335</v>
      </c>
      <c r="N52" s="260">
        <f t="shared" si="4"/>
        <v>2033570764</v>
      </c>
      <c r="O52" s="238">
        <v>0</v>
      </c>
      <c r="P52" s="238">
        <v>115447808</v>
      </c>
      <c r="Q52" s="74">
        <v>0</v>
      </c>
      <c r="R52" s="267">
        <f t="shared" si="5"/>
        <v>2149018572</v>
      </c>
      <c r="S52" s="47" t="s">
        <v>101</v>
      </c>
      <c r="T52" s="226"/>
      <c r="U52" s="226"/>
      <c r="V52" s="226"/>
      <c r="W52" s="217"/>
    </row>
    <row r="53" spans="1:23" s="218" customFormat="1" ht="15.75" customHeight="1">
      <c r="A53" s="320" t="s">
        <v>239</v>
      </c>
      <c r="B53" s="268">
        <f>SUM(B36:B52)</f>
        <v>0</v>
      </c>
      <c r="C53" s="268">
        <f aca="true" t="shared" si="6" ref="C53:R53">SUM(C36:C52)</f>
        <v>1888703005</v>
      </c>
      <c r="D53" s="268">
        <f t="shared" si="6"/>
        <v>15484222260</v>
      </c>
      <c r="E53" s="268">
        <f t="shared" si="6"/>
        <v>2227161623</v>
      </c>
      <c r="F53" s="268">
        <f t="shared" si="6"/>
        <v>1266669856</v>
      </c>
      <c r="G53" s="268">
        <f t="shared" si="6"/>
        <v>0</v>
      </c>
      <c r="H53" s="268">
        <f t="shared" si="6"/>
        <v>794348260</v>
      </c>
      <c r="I53" s="268">
        <f t="shared" si="6"/>
        <v>109722764</v>
      </c>
      <c r="J53" s="268">
        <f t="shared" si="6"/>
        <v>202350730</v>
      </c>
      <c r="K53" s="268">
        <f t="shared" si="6"/>
        <v>713591528</v>
      </c>
      <c r="L53" s="268">
        <f t="shared" si="6"/>
        <v>1049936</v>
      </c>
      <c r="M53" s="268">
        <f t="shared" si="6"/>
        <v>270053487</v>
      </c>
      <c r="N53" s="268">
        <f t="shared" si="6"/>
        <v>86695816019</v>
      </c>
      <c r="O53" s="268">
        <f t="shared" si="6"/>
        <v>355794</v>
      </c>
      <c r="P53" s="268">
        <f t="shared" si="6"/>
        <v>1195212196</v>
      </c>
      <c r="Q53" s="268">
        <f t="shared" si="6"/>
        <v>0</v>
      </c>
      <c r="R53" s="268">
        <f t="shared" si="6"/>
        <v>87891384009</v>
      </c>
      <c r="S53" s="322" t="s">
        <v>249</v>
      </c>
      <c r="T53" s="226"/>
      <c r="U53" s="226"/>
      <c r="V53" s="226"/>
      <c r="W53" s="217"/>
    </row>
    <row r="54" spans="1:23" s="218" customFormat="1" ht="15.75" customHeight="1">
      <c r="A54" s="30" t="s">
        <v>26</v>
      </c>
      <c r="B54" s="27">
        <v>0</v>
      </c>
      <c r="C54" s="243">
        <v>17730000</v>
      </c>
      <c r="D54" s="242" t="s">
        <v>240</v>
      </c>
      <c r="E54" s="242" t="s">
        <v>240</v>
      </c>
      <c r="F54" s="242" t="s">
        <v>240</v>
      </c>
      <c r="G54" s="242" t="s">
        <v>240</v>
      </c>
      <c r="H54" s="242" t="s">
        <v>240</v>
      </c>
      <c r="I54" s="242" t="s">
        <v>240</v>
      </c>
      <c r="J54" s="242" t="s">
        <v>240</v>
      </c>
      <c r="K54" s="242" t="s">
        <v>240</v>
      </c>
      <c r="L54" s="242" t="s">
        <v>240</v>
      </c>
      <c r="M54" s="43">
        <v>7204274</v>
      </c>
      <c r="N54" s="260">
        <f>SUM(D24,M24,N24,O24,P24,Q24,R24,S24,T24,U24,B54,C54,D54,E54,F54,G54,H54,I54,J54,K54,L54,M54)</f>
        <v>754896526</v>
      </c>
      <c r="O54" s="264">
        <v>49685500</v>
      </c>
      <c r="P54" s="264">
        <v>145468972</v>
      </c>
      <c r="Q54" s="67">
        <v>0</v>
      </c>
      <c r="R54" s="265">
        <f>SUM(N54,O54,P54,Q54)</f>
        <v>950050998</v>
      </c>
      <c r="S54" s="47" t="s">
        <v>26</v>
      </c>
      <c r="T54" s="226"/>
      <c r="U54" s="226"/>
      <c r="V54" s="226"/>
      <c r="W54" s="217"/>
    </row>
    <row r="55" spans="1:23" s="218" customFormat="1" ht="15.75" customHeight="1">
      <c r="A55" s="30" t="s">
        <v>27</v>
      </c>
      <c r="B55" s="27">
        <v>0</v>
      </c>
      <c r="C55" s="243">
        <v>12540000</v>
      </c>
      <c r="D55" s="242" t="s">
        <v>236</v>
      </c>
      <c r="E55" s="242" t="s">
        <v>236</v>
      </c>
      <c r="F55" s="242" t="s">
        <v>236</v>
      </c>
      <c r="G55" s="242" t="s">
        <v>236</v>
      </c>
      <c r="H55" s="242" t="s">
        <v>236</v>
      </c>
      <c r="I55" s="242" t="s">
        <v>236</v>
      </c>
      <c r="J55" s="242" t="s">
        <v>236</v>
      </c>
      <c r="K55" s="242" t="s">
        <v>236</v>
      </c>
      <c r="L55" s="242" t="s">
        <v>236</v>
      </c>
      <c r="M55" s="43">
        <v>17769109</v>
      </c>
      <c r="N55" s="260">
        <f>SUM(D25,M25,N25,O25,P25,Q25,R25,S25,T25,U25,B55,C55,D55,E55,F55,G55,H55,I55,J55,K55,L55,M55)</f>
        <v>523082928</v>
      </c>
      <c r="O55" s="53">
        <v>0</v>
      </c>
      <c r="P55" s="53">
        <v>21901190</v>
      </c>
      <c r="Q55" s="68">
        <v>0</v>
      </c>
      <c r="R55" s="261">
        <f>SUM(N55,O55,P55,Q55)</f>
        <v>544984118</v>
      </c>
      <c r="S55" s="47" t="s">
        <v>27</v>
      </c>
      <c r="T55" s="226"/>
      <c r="U55" s="226"/>
      <c r="V55" s="226"/>
      <c r="W55" s="217"/>
    </row>
    <row r="56" spans="1:23" s="218" customFormat="1" ht="15.75" customHeight="1">
      <c r="A56" s="33" t="s">
        <v>28</v>
      </c>
      <c r="B56" s="28">
        <v>0</v>
      </c>
      <c r="C56" s="262">
        <v>1967000</v>
      </c>
      <c r="D56" s="269" t="s">
        <v>236</v>
      </c>
      <c r="E56" s="269" t="s">
        <v>236</v>
      </c>
      <c r="F56" s="269" t="s">
        <v>236</v>
      </c>
      <c r="G56" s="269" t="s">
        <v>236</v>
      </c>
      <c r="H56" s="269" t="s">
        <v>236</v>
      </c>
      <c r="I56" s="269" t="s">
        <v>236</v>
      </c>
      <c r="J56" s="269" t="s">
        <v>236</v>
      </c>
      <c r="K56" s="269" t="s">
        <v>236</v>
      </c>
      <c r="L56" s="269" t="s">
        <v>236</v>
      </c>
      <c r="M56" s="48">
        <v>2618534</v>
      </c>
      <c r="N56" s="266">
        <f>SUM(D26,M26,N26,O26,P26,Q26,R26,S26,T26,U26,B56,C56,D56,E56,F56,G56,H56,I56,J56,K56,L56,M56)</f>
        <v>147483801</v>
      </c>
      <c r="O56" s="238">
        <v>3000000</v>
      </c>
      <c r="P56" s="238">
        <v>17444135</v>
      </c>
      <c r="Q56" s="69">
        <v>0</v>
      </c>
      <c r="R56" s="267">
        <f>SUM(N56,O56,P56,Q56)</f>
        <v>167927936</v>
      </c>
      <c r="S56" s="51" t="s">
        <v>28</v>
      </c>
      <c r="T56" s="226"/>
      <c r="U56" s="226"/>
      <c r="V56" s="226"/>
      <c r="W56" s="217"/>
    </row>
    <row r="57" spans="1:23" s="218" customFormat="1" ht="15.75" customHeight="1" thickBot="1">
      <c r="A57" s="347" t="s">
        <v>29</v>
      </c>
      <c r="B57" s="348">
        <f>SUM(B54:B56)</f>
        <v>0</v>
      </c>
      <c r="C57" s="348">
        <f>SUM(C54:C56)</f>
        <v>32237000</v>
      </c>
      <c r="D57" s="348" t="s">
        <v>236</v>
      </c>
      <c r="E57" s="348" t="s">
        <v>236</v>
      </c>
      <c r="F57" s="348" t="s">
        <v>236</v>
      </c>
      <c r="G57" s="348" t="s">
        <v>236</v>
      </c>
      <c r="H57" s="348" t="s">
        <v>236</v>
      </c>
      <c r="I57" s="348" t="s">
        <v>236</v>
      </c>
      <c r="J57" s="348" t="s">
        <v>236</v>
      </c>
      <c r="K57" s="348" t="s">
        <v>236</v>
      </c>
      <c r="L57" s="348" t="s">
        <v>236</v>
      </c>
      <c r="M57" s="348">
        <f aca="true" t="shared" si="7" ref="M57:R57">SUM(M54:M56)</f>
        <v>27591917</v>
      </c>
      <c r="N57" s="348">
        <f t="shared" si="7"/>
        <v>1425463255</v>
      </c>
      <c r="O57" s="348">
        <f t="shared" si="7"/>
        <v>52685500</v>
      </c>
      <c r="P57" s="348">
        <f t="shared" si="7"/>
        <v>184814297</v>
      </c>
      <c r="Q57" s="348">
        <f t="shared" si="7"/>
        <v>0</v>
      </c>
      <c r="R57" s="348">
        <f t="shared" si="7"/>
        <v>1662963052</v>
      </c>
      <c r="S57" s="349" t="s">
        <v>250</v>
      </c>
      <c r="T57" s="226"/>
      <c r="U57" s="226"/>
      <c r="V57" s="226"/>
      <c r="W57" s="217"/>
    </row>
    <row r="58" spans="1:23" s="218" customFormat="1" ht="15.75" customHeight="1" thickBot="1" thickTop="1">
      <c r="A58" s="316" t="s">
        <v>30</v>
      </c>
      <c r="B58" s="270">
        <f>SUM(B57,B53)</f>
        <v>0</v>
      </c>
      <c r="C58" s="270">
        <f aca="true" t="shared" si="8" ref="C58:R58">SUM(C57,C53)</f>
        <v>1920940005</v>
      </c>
      <c r="D58" s="270">
        <f t="shared" si="8"/>
        <v>15484222260</v>
      </c>
      <c r="E58" s="270">
        <f t="shared" si="8"/>
        <v>2227161623</v>
      </c>
      <c r="F58" s="270">
        <f t="shared" si="8"/>
        <v>1266669856</v>
      </c>
      <c r="G58" s="270">
        <f t="shared" si="8"/>
        <v>0</v>
      </c>
      <c r="H58" s="270">
        <f t="shared" si="8"/>
        <v>794348260</v>
      </c>
      <c r="I58" s="270">
        <f t="shared" si="8"/>
        <v>109722764</v>
      </c>
      <c r="J58" s="270">
        <f t="shared" si="8"/>
        <v>202350730</v>
      </c>
      <c r="K58" s="270">
        <f t="shared" si="8"/>
        <v>713591528</v>
      </c>
      <c r="L58" s="270">
        <f t="shared" si="8"/>
        <v>1049936</v>
      </c>
      <c r="M58" s="270">
        <f t="shared" si="8"/>
        <v>297645404</v>
      </c>
      <c r="N58" s="270">
        <f t="shared" si="8"/>
        <v>88121279274</v>
      </c>
      <c r="O58" s="270">
        <f t="shared" si="8"/>
        <v>53041294</v>
      </c>
      <c r="P58" s="270">
        <f t="shared" si="8"/>
        <v>1380026493</v>
      </c>
      <c r="Q58" s="270">
        <f t="shared" si="8"/>
        <v>0</v>
      </c>
      <c r="R58" s="270">
        <f t="shared" si="8"/>
        <v>89554347061</v>
      </c>
      <c r="S58" s="317" t="s">
        <v>251</v>
      </c>
      <c r="T58" s="226"/>
      <c r="U58" s="226"/>
      <c r="V58" s="226"/>
      <c r="W58" s="217"/>
    </row>
  </sheetData>
  <sheetProtection/>
  <mergeCells count="21">
    <mergeCell ref="C33:D33"/>
    <mergeCell ref="G34:G35"/>
    <mergeCell ref="D4:D5"/>
    <mergeCell ref="H34:H35"/>
    <mergeCell ref="N3:N5"/>
    <mergeCell ref="A2:A5"/>
    <mergeCell ref="M4:M5"/>
    <mergeCell ref="N33:N35"/>
    <mergeCell ref="A32:A35"/>
    <mergeCell ref="E33:L33"/>
    <mergeCell ref="B32:R32"/>
    <mergeCell ref="U4:U5"/>
    <mergeCell ref="K34:K35"/>
    <mergeCell ref="Q33:Q35"/>
    <mergeCell ref="J34:J35"/>
    <mergeCell ref="V2:V5"/>
    <mergeCell ref="E3:M3"/>
    <mergeCell ref="P3:U3"/>
    <mergeCell ref="L34:L35"/>
    <mergeCell ref="S32:S35"/>
    <mergeCell ref="O3:O5"/>
  </mergeCells>
  <printOptions/>
  <pageMargins left="0.67" right="0.71" top="0.86" bottom="0.73" header="0.512" footer="0.512"/>
  <pageSetup horizontalDpi="600" verticalDpi="600" orientation="landscape" paperSize="8" scale="58" r:id="rId1"/>
  <headerFooter alignWithMargins="0">
    <oddFooter>&amp;C51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70" zoomScaleSheetLayoutView="7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16.69921875" style="0" bestFit="1" customWidth="1"/>
    <col min="3" max="3" width="15.59765625" style="0" customWidth="1"/>
    <col min="4" max="4" width="15.5" style="0" customWidth="1"/>
    <col min="5" max="5" width="15.59765625" style="0" customWidth="1"/>
    <col min="6" max="6" width="15.3984375" style="0" customWidth="1"/>
    <col min="7" max="7" width="15.3984375" style="0" bestFit="1" customWidth="1"/>
    <col min="8" max="9" width="16.69921875" style="0" bestFit="1" customWidth="1"/>
    <col min="10" max="10" width="16.59765625" style="0" customWidth="1"/>
    <col min="11" max="11" width="11" style="0" customWidth="1"/>
    <col min="12" max="12" width="12.5" style="0" customWidth="1"/>
    <col min="13" max="13" width="15.59765625" style="0" customWidth="1"/>
    <col min="14" max="14" width="19.5" style="0" customWidth="1"/>
    <col min="15" max="15" width="14.19921875" style="0" bestFit="1" customWidth="1"/>
    <col min="16" max="17" width="18" style="0" bestFit="1" customWidth="1"/>
    <col min="18" max="18" width="14.19921875" style="0" customWidth="1"/>
    <col min="19" max="19" width="17.09765625" style="0" customWidth="1"/>
    <col min="20" max="20" width="12.19921875" style="0" bestFit="1" customWidth="1"/>
    <col min="21" max="21" width="16.59765625" style="0" bestFit="1" customWidth="1"/>
    <col min="22" max="22" width="10.19921875" style="0" customWidth="1"/>
  </cols>
  <sheetData>
    <row r="1" spans="1:20" ht="21.75" thickBot="1">
      <c r="A1" s="6" t="s">
        <v>60</v>
      </c>
      <c r="B1" s="13"/>
      <c r="L1" s="20" t="s">
        <v>41</v>
      </c>
      <c r="P1" s="14"/>
      <c r="T1" s="14" t="s">
        <v>1</v>
      </c>
    </row>
    <row r="2" spans="1:20" ht="13.5">
      <c r="A2" s="393" t="s">
        <v>6</v>
      </c>
      <c r="B2" s="419" t="s">
        <v>61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1"/>
    </row>
    <row r="3" spans="1:20" ht="13.5">
      <c r="A3" s="365"/>
      <c r="B3" s="415" t="s">
        <v>63</v>
      </c>
      <c r="C3" s="416" t="s">
        <v>62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23" t="s">
        <v>188</v>
      </c>
      <c r="R3" s="424"/>
      <c r="S3" s="425"/>
      <c r="T3" s="422" t="s">
        <v>6</v>
      </c>
    </row>
    <row r="4" spans="1:20" ht="13.5">
      <c r="A4" s="365"/>
      <c r="B4" s="377"/>
      <c r="C4" s="416" t="s">
        <v>64</v>
      </c>
      <c r="D4" s="417"/>
      <c r="E4" s="417"/>
      <c r="F4" s="417"/>
      <c r="G4" s="417"/>
      <c r="H4" s="417"/>
      <c r="I4" s="417"/>
      <c r="J4" s="417"/>
      <c r="K4" s="417"/>
      <c r="L4" s="417"/>
      <c r="M4" s="418"/>
      <c r="N4" s="9" t="s">
        <v>65</v>
      </c>
      <c r="O4" s="415" t="s">
        <v>229</v>
      </c>
      <c r="P4" s="415" t="s">
        <v>37</v>
      </c>
      <c r="Q4" s="372"/>
      <c r="R4" s="375"/>
      <c r="S4" s="373"/>
      <c r="T4" s="387"/>
    </row>
    <row r="5" spans="1:20" ht="13.5">
      <c r="A5" s="365"/>
      <c r="B5" s="377"/>
      <c r="C5" s="415" t="s">
        <v>50</v>
      </c>
      <c r="D5" s="415" t="s">
        <v>66</v>
      </c>
      <c r="E5" s="415" t="s">
        <v>67</v>
      </c>
      <c r="F5" s="415" t="s">
        <v>68</v>
      </c>
      <c r="G5" s="9" t="s">
        <v>189</v>
      </c>
      <c r="H5" s="415" t="s">
        <v>190</v>
      </c>
      <c r="I5" s="415" t="s">
        <v>70</v>
      </c>
      <c r="J5" s="415" t="s">
        <v>71</v>
      </c>
      <c r="K5" s="415" t="s">
        <v>72</v>
      </c>
      <c r="L5" s="415" t="s">
        <v>14</v>
      </c>
      <c r="M5" s="415" t="s">
        <v>37</v>
      </c>
      <c r="N5" s="70" t="s">
        <v>191</v>
      </c>
      <c r="O5" s="377"/>
      <c r="P5" s="377"/>
      <c r="Q5" s="8" t="s">
        <v>192</v>
      </c>
      <c r="R5" s="8" t="s">
        <v>73</v>
      </c>
      <c r="S5" s="415" t="s">
        <v>37</v>
      </c>
      <c r="T5" s="387"/>
    </row>
    <row r="6" spans="1:20" ht="13.5">
      <c r="A6" s="366"/>
      <c r="B6" s="378"/>
      <c r="C6" s="378"/>
      <c r="D6" s="378"/>
      <c r="E6" s="378"/>
      <c r="F6" s="378"/>
      <c r="G6" s="3" t="s">
        <v>193</v>
      </c>
      <c r="H6" s="378"/>
      <c r="I6" s="378"/>
      <c r="J6" s="378"/>
      <c r="K6" s="378"/>
      <c r="L6" s="378"/>
      <c r="M6" s="378"/>
      <c r="N6" s="71" t="s">
        <v>194</v>
      </c>
      <c r="O6" s="378"/>
      <c r="P6" s="378"/>
      <c r="Q6" s="2" t="s">
        <v>195</v>
      </c>
      <c r="R6" s="2" t="s">
        <v>74</v>
      </c>
      <c r="S6" s="378"/>
      <c r="T6" s="388"/>
    </row>
    <row r="7" spans="1:20" s="147" customFormat="1" ht="15" customHeight="1">
      <c r="A7" s="115" t="s">
        <v>16</v>
      </c>
      <c r="B7" s="126">
        <v>283596829</v>
      </c>
      <c r="C7" s="126">
        <v>13839924143</v>
      </c>
      <c r="D7" s="126">
        <v>120200667</v>
      </c>
      <c r="E7" s="141">
        <f>SUM(C7:D7)</f>
        <v>13960124810</v>
      </c>
      <c r="F7" s="126">
        <v>2046768203</v>
      </c>
      <c r="G7" s="177">
        <v>2283754</v>
      </c>
      <c r="H7" s="163">
        <v>0</v>
      </c>
      <c r="I7" s="126">
        <v>64151018</v>
      </c>
      <c r="J7" s="174">
        <v>14000000</v>
      </c>
      <c r="K7" s="180">
        <v>0</v>
      </c>
      <c r="L7" s="180">
        <v>0</v>
      </c>
      <c r="M7" s="127">
        <f>SUM(E7,F7,G7,H7,I7,J7,K7,L7)</f>
        <v>16087327785</v>
      </c>
      <c r="N7" s="182">
        <f>'第２表（その４）'!M5</f>
        <v>315836265</v>
      </c>
      <c r="O7" s="163">
        <v>38249977</v>
      </c>
      <c r="P7" s="127">
        <f>SUM(M7,N7,O7)</f>
        <v>16441414027</v>
      </c>
      <c r="Q7" s="126">
        <v>2766117613</v>
      </c>
      <c r="R7" s="126">
        <v>201482</v>
      </c>
      <c r="S7" s="127">
        <f>SUM(Q7,R7)</f>
        <v>2766319095</v>
      </c>
      <c r="T7" s="175" t="s">
        <v>16</v>
      </c>
    </row>
    <row r="8" spans="1:20" s="147" customFormat="1" ht="15" customHeight="1">
      <c r="A8" s="115" t="s">
        <v>17</v>
      </c>
      <c r="B8" s="126">
        <v>94543518</v>
      </c>
      <c r="C8" s="126">
        <v>3895453365</v>
      </c>
      <c r="D8" s="126">
        <v>32786767</v>
      </c>
      <c r="E8" s="183">
        <f aca="true" t="shared" si="0" ref="E8:E23">SUM(C8:D8)</f>
        <v>3928240132</v>
      </c>
      <c r="F8" s="126">
        <v>558424421</v>
      </c>
      <c r="G8" s="177">
        <v>360962</v>
      </c>
      <c r="H8" s="163">
        <v>0</v>
      </c>
      <c r="I8" s="126">
        <v>15546160</v>
      </c>
      <c r="J8" s="174">
        <v>4350000</v>
      </c>
      <c r="K8" s="180">
        <v>0</v>
      </c>
      <c r="L8" s="180">
        <v>0</v>
      </c>
      <c r="M8" s="127">
        <f aca="true" t="shared" si="1" ref="M8:M23">SUM(E8,F8,G8,H8,I8,J8,K8,L8)</f>
        <v>4506921675</v>
      </c>
      <c r="N8" s="182">
        <f>'第２表（その４）'!M6</f>
        <v>104136649</v>
      </c>
      <c r="O8" s="163">
        <v>11728751</v>
      </c>
      <c r="P8" s="127">
        <f aca="true" t="shared" si="2" ref="P8:P23">SUM(M8,N8,O8)</f>
        <v>4622787075</v>
      </c>
      <c r="Q8" s="126">
        <v>785719900</v>
      </c>
      <c r="R8" s="126">
        <v>56505</v>
      </c>
      <c r="S8" s="127">
        <f aca="true" t="shared" si="3" ref="S8:S23">SUM(Q8,R8)</f>
        <v>785776405</v>
      </c>
      <c r="T8" s="119" t="s">
        <v>17</v>
      </c>
    </row>
    <row r="9" spans="1:20" s="147" customFormat="1" ht="15" customHeight="1">
      <c r="A9" s="115" t="s">
        <v>18</v>
      </c>
      <c r="B9" s="126">
        <v>50322953</v>
      </c>
      <c r="C9" s="126">
        <v>1671272380</v>
      </c>
      <c r="D9" s="126">
        <v>17810806</v>
      </c>
      <c r="E9" s="183">
        <f t="shared" si="0"/>
        <v>1689083186</v>
      </c>
      <c r="F9" s="126">
        <v>266921002</v>
      </c>
      <c r="G9" s="177">
        <v>198505</v>
      </c>
      <c r="H9" s="163">
        <v>0</v>
      </c>
      <c r="I9" s="126">
        <v>5040000</v>
      </c>
      <c r="J9" s="174">
        <v>1950000</v>
      </c>
      <c r="K9" s="180">
        <v>0</v>
      </c>
      <c r="L9" s="180">
        <v>0</v>
      </c>
      <c r="M9" s="127">
        <f t="shared" si="1"/>
        <v>1963192693</v>
      </c>
      <c r="N9" s="182">
        <f>'第２表（その４）'!M7</f>
        <v>56920375</v>
      </c>
      <c r="O9" s="163">
        <v>5551613</v>
      </c>
      <c r="P9" s="127">
        <f t="shared" si="2"/>
        <v>2025664681</v>
      </c>
      <c r="Q9" s="126">
        <v>374401788</v>
      </c>
      <c r="R9" s="126">
        <v>26713</v>
      </c>
      <c r="S9" s="127">
        <f t="shared" si="3"/>
        <v>374428501</v>
      </c>
      <c r="T9" s="119" t="s">
        <v>18</v>
      </c>
    </row>
    <row r="10" spans="1:20" s="147" customFormat="1" ht="15" customHeight="1">
      <c r="A10" s="115" t="s">
        <v>19</v>
      </c>
      <c r="B10" s="126">
        <v>65828801</v>
      </c>
      <c r="C10" s="126">
        <v>2133446686</v>
      </c>
      <c r="D10" s="126">
        <v>16125073</v>
      </c>
      <c r="E10" s="183">
        <f t="shared" si="0"/>
        <v>2149571759</v>
      </c>
      <c r="F10" s="126">
        <v>313704274</v>
      </c>
      <c r="G10" s="177">
        <v>583221</v>
      </c>
      <c r="H10" s="163">
        <v>0</v>
      </c>
      <c r="I10" s="126">
        <v>6720000</v>
      </c>
      <c r="J10" s="174">
        <v>3000000</v>
      </c>
      <c r="K10" s="180">
        <v>0</v>
      </c>
      <c r="L10" s="180">
        <v>0</v>
      </c>
      <c r="M10" s="127">
        <f t="shared" si="1"/>
        <v>2473579254</v>
      </c>
      <c r="N10" s="182">
        <f>'第２表（その４）'!M8</f>
        <v>68560606</v>
      </c>
      <c r="O10" s="163">
        <v>6230159</v>
      </c>
      <c r="P10" s="127">
        <f t="shared" si="2"/>
        <v>2548370019</v>
      </c>
      <c r="Q10" s="126">
        <v>417874644</v>
      </c>
      <c r="R10" s="126">
        <v>30000</v>
      </c>
      <c r="S10" s="127">
        <f t="shared" si="3"/>
        <v>417904644</v>
      </c>
      <c r="T10" s="119" t="s">
        <v>19</v>
      </c>
    </row>
    <row r="11" spans="1:20" s="147" customFormat="1" ht="15" customHeight="1">
      <c r="A11" s="134" t="s">
        <v>20</v>
      </c>
      <c r="B11" s="126">
        <v>53712826</v>
      </c>
      <c r="C11" s="126">
        <v>1438948480</v>
      </c>
      <c r="D11" s="126">
        <v>9852108</v>
      </c>
      <c r="E11" s="183">
        <f t="shared" si="0"/>
        <v>1448800588</v>
      </c>
      <c r="F11" s="126">
        <v>215491209</v>
      </c>
      <c r="G11" s="177">
        <v>204337</v>
      </c>
      <c r="H11" s="163">
        <v>0</v>
      </c>
      <c r="I11" s="126">
        <v>2956640</v>
      </c>
      <c r="J11" s="177">
        <v>2150000</v>
      </c>
      <c r="K11" s="180">
        <v>0</v>
      </c>
      <c r="L11" s="180">
        <v>0</v>
      </c>
      <c r="M11" s="127">
        <f t="shared" si="1"/>
        <v>1669602774</v>
      </c>
      <c r="N11" s="184">
        <f>'第２表（その４）'!M9</f>
        <v>65909282</v>
      </c>
      <c r="O11" s="163">
        <v>4190405</v>
      </c>
      <c r="P11" s="127">
        <f>SUM(M11,N11,O11)</f>
        <v>1739702461</v>
      </c>
      <c r="Q11" s="126">
        <v>283097535</v>
      </c>
      <c r="R11" s="126">
        <v>20369</v>
      </c>
      <c r="S11" s="127">
        <f t="shared" si="3"/>
        <v>283117904</v>
      </c>
      <c r="T11" s="119" t="s">
        <v>20</v>
      </c>
    </row>
    <row r="12" spans="1:20" s="178" customFormat="1" ht="15" customHeight="1">
      <c r="A12" s="115" t="s">
        <v>21</v>
      </c>
      <c r="B12" s="160">
        <v>107568754</v>
      </c>
      <c r="C12" s="161">
        <v>3771881425</v>
      </c>
      <c r="D12" s="161">
        <v>39323876</v>
      </c>
      <c r="E12" s="141">
        <f t="shared" si="0"/>
        <v>3811205301</v>
      </c>
      <c r="F12" s="161">
        <v>592613819</v>
      </c>
      <c r="G12" s="185">
        <v>377996</v>
      </c>
      <c r="H12" s="160">
        <v>0</v>
      </c>
      <c r="I12" s="161">
        <v>15521670</v>
      </c>
      <c r="J12" s="185">
        <v>5000000</v>
      </c>
      <c r="K12" s="186">
        <v>0</v>
      </c>
      <c r="L12" s="186">
        <v>0</v>
      </c>
      <c r="M12" s="162">
        <f t="shared" si="1"/>
        <v>4424718786</v>
      </c>
      <c r="N12" s="187">
        <f>'第２表（その４）'!M10</f>
        <v>103778505</v>
      </c>
      <c r="O12" s="160">
        <v>12633964</v>
      </c>
      <c r="P12" s="162">
        <f t="shared" si="2"/>
        <v>4541131255</v>
      </c>
      <c r="Q12" s="161">
        <v>769938609</v>
      </c>
      <c r="R12" s="160">
        <v>56094</v>
      </c>
      <c r="S12" s="162">
        <f t="shared" si="3"/>
        <v>769994703</v>
      </c>
      <c r="T12" s="175" t="s">
        <v>21</v>
      </c>
    </row>
    <row r="13" spans="1:20" s="178" customFormat="1" ht="15" customHeight="1">
      <c r="A13" s="115" t="s">
        <v>122</v>
      </c>
      <c r="B13" s="163">
        <v>47459226</v>
      </c>
      <c r="C13" s="126">
        <v>1802609597</v>
      </c>
      <c r="D13" s="126">
        <v>14781923</v>
      </c>
      <c r="E13" s="183">
        <f t="shared" si="0"/>
        <v>1817391520</v>
      </c>
      <c r="F13" s="126">
        <v>266419192</v>
      </c>
      <c r="G13" s="177">
        <v>102485</v>
      </c>
      <c r="H13" s="163">
        <v>0</v>
      </c>
      <c r="I13" s="126">
        <v>5024000</v>
      </c>
      <c r="J13" s="177">
        <v>2000000</v>
      </c>
      <c r="K13" s="180">
        <v>0</v>
      </c>
      <c r="L13" s="180">
        <v>0</v>
      </c>
      <c r="M13" s="127">
        <f t="shared" si="1"/>
        <v>2090937197</v>
      </c>
      <c r="N13" s="184">
        <f>'第２表（その４）'!M11</f>
        <v>73407579</v>
      </c>
      <c r="O13" s="163">
        <v>5100723</v>
      </c>
      <c r="P13" s="127">
        <f t="shared" si="2"/>
        <v>2169445499</v>
      </c>
      <c r="Q13" s="126">
        <v>330540039</v>
      </c>
      <c r="R13" s="163">
        <v>23946</v>
      </c>
      <c r="S13" s="127">
        <f t="shared" si="3"/>
        <v>330563985</v>
      </c>
      <c r="T13" s="119" t="s">
        <v>95</v>
      </c>
    </row>
    <row r="14" spans="1:20" s="178" customFormat="1" ht="15" customHeight="1">
      <c r="A14" s="115" t="s">
        <v>125</v>
      </c>
      <c r="B14" s="163">
        <v>50307058</v>
      </c>
      <c r="C14" s="126">
        <v>4654162681</v>
      </c>
      <c r="D14" s="126">
        <v>40920072</v>
      </c>
      <c r="E14" s="183">
        <f t="shared" si="0"/>
        <v>4695082753</v>
      </c>
      <c r="F14" s="126">
        <v>724579411</v>
      </c>
      <c r="G14" s="177">
        <v>307179</v>
      </c>
      <c r="H14" s="163">
        <v>0</v>
      </c>
      <c r="I14" s="126">
        <v>17546100</v>
      </c>
      <c r="J14" s="177">
        <v>5200000</v>
      </c>
      <c r="K14" s="180">
        <v>0</v>
      </c>
      <c r="L14" s="180">
        <v>0</v>
      </c>
      <c r="M14" s="127">
        <f t="shared" si="1"/>
        <v>5442715443</v>
      </c>
      <c r="N14" s="184">
        <f>'第２表（その４）'!M12</f>
        <v>126064649</v>
      </c>
      <c r="O14" s="163">
        <v>14531515</v>
      </c>
      <c r="P14" s="127">
        <f t="shared" si="2"/>
        <v>5583311607</v>
      </c>
      <c r="Q14" s="126">
        <v>931504388</v>
      </c>
      <c r="R14" s="163">
        <v>65747</v>
      </c>
      <c r="S14" s="127">
        <f t="shared" si="3"/>
        <v>931570135</v>
      </c>
      <c r="T14" s="119" t="s">
        <v>96</v>
      </c>
    </row>
    <row r="15" spans="1:20" s="178" customFormat="1" ht="15" customHeight="1">
      <c r="A15" s="115" t="s">
        <v>128</v>
      </c>
      <c r="B15" s="163">
        <v>119211782</v>
      </c>
      <c r="C15" s="126">
        <v>4834904702</v>
      </c>
      <c r="D15" s="126">
        <v>41720276</v>
      </c>
      <c r="E15" s="183">
        <f t="shared" si="0"/>
        <v>4876624978</v>
      </c>
      <c r="F15" s="126">
        <v>685732241</v>
      </c>
      <c r="G15" s="177">
        <v>666482</v>
      </c>
      <c r="H15" s="163">
        <v>0</v>
      </c>
      <c r="I15" s="126">
        <v>16808600</v>
      </c>
      <c r="J15" s="177">
        <v>5400000</v>
      </c>
      <c r="K15" s="180">
        <v>0</v>
      </c>
      <c r="L15" s="180">
        <v>0</v>
      </c>
      <c r="M15" s="127">
        <f t="shared" si="1"/>
        <v>5585232301</v>
      </c>
      <c r="N15" s="184">
        <f>'第２表（その４）'!M13</f>
        <v>149562735</v>
      </c>
      <c r="O15" s="163">
        <v>16042014</v>
      </c>
      <c r="P15" s="127">
        <f t="shared" si="2"/>
        <v>5750837050</v>
      </c>
      <c r="Q15" s="126">
        <v>972839402</v>
      </c>
      <c r="R15" s="163">
        <v>70063</v>
      </c>
      <c r="S15" s="127">
        <f t="shared" si="3"/>
        <v>972909465</v>
      </c>
      <c r="T15" s="119" t="s">
        <v>97</v>
      </c>
    </row>
    <row r="16" spans="1:20" s="147" customFormat="1" ht="15" customHeight="1">
      <c r="A16" s="134" t="s">
        <v>22</v>
      </c>
      <c r="B16" s="164">
        <v>17136314</v>
      </c>
      <c r="C16" s="135">
        <v>1019337765</v>
      </c>
      <c r="D16" s="135">
        <v>7453645</v>
      </c>
      <c r="E16" s="142">
        <f t="shared" si="0"/>
        <v>1026791410</v>
      </c>
      <c r="F16" s="135">
        <v>155868444</v>
      </c>
      <c r="G16" s="176">
        <v>0</v>
      </c>
      <c r="H16" s="164">
        <v>0</v>
      </c>
      <c r="I16" s="135">
        <v>2940000</v>
      </c>
      <c r="J16" s="176">
        <v>1200000</v>
      </c>
      <c r="K16" s="181">
        <v>0</v>
      </c>
      <c r="L16" s="181">
        <v>0</v>
      </c>
      <c r="M16" s="136">
        <f t="shared" si="1"/>
        <v>1186799854</v>
      </c>
      <c r="N16" s="188">
        <f>'第２表（その４）'!M14</f>
        <v>22326236</v>
      </c>
      <c r="O16" s="164">
        <v>2985390</v>
      </c>
      <c r="P16" s="136">
        <f t="shared" si="2"/>
        <v>1212111480</v>
      </c>
      <c r="Q16" s="135">
        <v>199137515</v>
      </c>
      <c r="R16" s="164">
        <v>14240</v>
      </c>
      <c r="S16" s="136">
        <f t="shared" si="3"/>
        <v>199151755</v>
      </c>
      <c r="T16" s="140" t="s">
        <v>22</v>
      </c>
    </row>
    <row r="17" spans="1:20" s="147" customFormat="1" ht="15" customHeight="1">
      <c r="A17" s="115" t="s">
        <v>23</v>
      </c>
      <c r="B17" s="126">
        <v>9580709</v>
      </c>
      <c r="C17" s="126">
        <v>172756188</v>
      </c>
      <c r="D17" s="126">
        <v>2408246</v>
      </c>
      <c r="E17" s="183">
        <f t="shared" si="0"/>
        <v>175164434</v>
      </c>
      <c r="F17" s="126">
        <v>28328996</v>
      </c>
      <c r="G17" s="177">
        <v>0</v>
      </c>
      <c r="H17" s="163">
        <v>0</v>
      </c>
      <c r="I17" s="126">
        <v>0</v>
      </c>
      <c r="J17" s="177">
        <v>50000</v>
      </c>
      <c r="K17" s="180">
        <v>0</v>
      </c>
      <c r="L17" s="180">
        <v>0</v>
      </c>
      <c r="M17" s="127">
        <f t="shared" si="1"/>
        <v>203543430</v>
      </c>
      <c r="N17" s="184">
        <f>'第２表（その４）'!M15</f>
        <v>1445572</v>
      </c>
      <c r="O17" s="163">
        <v>473167</v>
      </c>
      <c r="P17" s="127">
        <f t="shared" si="2"/>
        <v>205462169</v>
      </c>
      <c r="Q17" s="126">
        <v>32254797</v>
      </c>
      <c r="R17" s="126">
        <v>2375</v>
      </c>
      <c r="S17" s="127">
        <f t="shared" si="3"/>
        <v>32257172</v>
      </c>
      <c r="T17" s="119" t="s">
        <v>23</v>
      </c>
    </row>
    <row r="18" spans="1:20" s="147" customFormat="1" ht="15" customHeight="1">
      <c r="A18" s="115" t="s">
        <v>134</v>
      </c>
      <c r="B18" s="126">
        <v>3313118</v>
      </c>
      <c r="C18" s="126">
        <v>603264582</v>
      </c>
      <c r="D18" s="126">
        <v>4783357</v>
      </c>
      <c r="E18" s="183">
        <f t="shared" si="0"/>
        <v>608047939</v>
      </c>
      <c r="F18" s="126">
        <v>81386515</v>
      </c>
      <c r="G18" s="177">
        <v>0</v>
      </c>
      <c r="H18" s="163">
        <v>0</v>
      </c>
      <c r="I18" s="126">
        <v>686870</v>
      </c>
      <c r="J18" s="174">
        <v>390000</v>
      </c>
      <c r="K18" s="180">
        <v>0</v>
      </c>
      <c r="L18" s="180">
        <v>0</v>
      </c>
      <c r="M18" s="127">
        <f t="shared" si="1"/>
        <v>690511324</v>
      </c>
      <c r="N18" s="182">
        <f>'第２表（その４）'!M16</f>
        <v>17596557</v>
      </c>
      <c r="O18" s="163">
        <v>2090747</v>
      </c>
      <c r="P18" s="127">
        <f t="shared" si="2"/>
        <v>710198628</v>
      </c>
      <c r="Q18" s="126">
        <v>128056511</v>
      </c>
      <c r="R18" s="126">
        <v>8981</v>
      </c>
      <c r="S18" s="127">
        <f t="shared" si="3"/>
        <v>128065492</v>
      </c>
      <c r="T18" s="119" t="s">
        <v>98</v>
      </c>
    </row>
    <row r="19" spans="1:20" s="147" customFormat="1" ht="15" customHeight="1">
      <c r="A19" s="115" t="s">
        <v>137</v>
      </c>
      <c r="B19" s="126">
        <v>6845803</v>
      </c>
      <c r="C19" s="126">
        <v>1331314420</v>
      </c>
      <c r="D19" s="126">
        <v>11534423</v>
      </c>
      <c r="E19" s="183">
        <f t="shared" si="0"/>
        <v>1342848843</v>
      </c>
      <c r="F19" s="126">
        <v>216588386</v>
      </c>
      <c r="G19" s="177">
        <v>31722</v>
      </c>
      <c r="H19" s="163">
        <v>0</v>
      </c>
      <c r="I19" s="126">
        <v>2924000</v>
      </c>
      <c r="J19" s="174">
        <v>1250000</v>
      </c>
      <c r="K19" s="180">
        <v>0</v>
      </c>
      <c r="L19" s="180">
        <v>0</v>
      </c>
      <c r="M19" s="127">
        <f t="shared" si="1"/>
        <v>1563642951</v>
      </c>
      <c r="N19" s="182">
        <f>'第２表（その４）'!M17</f>
        <v>52095474</v>
      </c>
      <c r="O19" s="163">
        <v>3831756</v>
      </c>
      <c r="P19" s="127">
        <f t="shared" si="2"/>
        <v>1619570181</v>
      </c>
      <c r="Q19" s="126">
        <v>261589525</v>
      </c>
      <c r="R19" s="126">
        <v>18933</v>
      </c>
      <c r="S19" s="127">
        <f t="shared" si="3"/>
        <v>261608458</v>
      </c>
      <c r="T19" s="119" t="s">
        <v>99</v>
      </c>
    </row>
    <row r="20" spans="1:20" s="178" customFormat="1" ht="15" customHeight="1">
      <c r="A20" s="115" t="s">
        <v>24</v>
      </c>
      <c r="B20" s="126">
        <v>10819150</v>
      </c>
      <c r="C20" s="126">
        <v>736534190</v>
      </c>
      <c r="D20" s="126">
        <v>4448909</v>
      </c>
      <c r="E20" s="183">
        <f t="shared" si="0"/>
        <v>740983099</v>
      </c>
      <c r="F20" s="126">
        <v>110452145</v>
      </c>
      <c r="G20" s="177">
        <v>0</v>
      </c>
      <c r="H20" s="163">
        <v>0</v>
      </c>
      <c r="I20" s="126">
        <v>840420</v>
      </c>
      <c r="J20" s="174">
        <v>800000</v>
      </c>
      <c r="K20" s="180">
        <v>0</v>
      </c>
      <c r="L20" s="180">
        <v>0</v>
      </c>
      <c r="M20" s="127">
        <f t="shared" si="1"/>
        <v>853075664</v>
      </c>
      <c r="N20" s="182">
        <f>'第２表（その４）'!M18</f>
        <v>23575721</v>
      </c>
      <c r="O20" s="163">
        <v>2163951</v>
      </c>
      <c r="P20" s="127">
        <f t="shared" si="2"/>
        <v>878815336</v>
      </c>
      <c r="Q20" s="126">
        <v>130485179</v>
      </c>
      <c r="R20" s="126">
        <v>9197</v>
      </c>
      <c r="S20" s="127">
        <f t="shared" si="3"/>
        <v>130494376</v>
      </c>
      <c r="T20" s="119" t="s">
        <v>24</v>
      </c>
    </row>
    <row r="21" spans="1:20" s="178" customFormat="1" ht="15" customHeight="1">
      <c r="A21" s="134" t="s">
        <v>25</v>
      </c>
      <c r="B21" s="135">
        <v>10745608</v>
      </c>
      <c r="C21" s="135">
        <v>613922243</v>
      </c>
      <c r="D21" s="135">
        <v>4234477</v>
      </c>
      <c r="E21" s="142">
        <f t="shared" si="0"/>
        <v>618156720</v>
      </c>
      <c r="F21" s="135">
        <v>90704292</v>
      </c>
      <c r="G21" s="176">
        <v>94507</v>
      </c>
      <c r="H21" s="164">
        <v>0</v>
      </c>
      <c r="I21" s="135">
        <v>2941470</v>
      </c>
      <c r="J21" s="176">
        <v>450000</v>
      </c>
      <c r="K21" s="181">
        <v>0</v>
      </c>
      <c r="L21" s="181">
        <v>0</v>
      </c>
      <c r="M21" s="127">
        <f t="shared" si="1"/>
        <v>712346989</v>
      </c>
      <c r="N21" s="184">
        <f>'第２表（その４）'!M19</f>
        <v>16751316</v>
      </c>
      <c r="O21" s="163">
        <v>1823146</v>
      </c>
      <c r="P21" s="127">
        <f t="shared" si="2"/>
        <v>730921451</v>
      </c>
      <c r="Q21" s="126">
        <v>140123522</v>
      </c>
      <c r="R21" s="126">
        <v>9992</v>
      </c>
      <c r="S21" s="127">
        <f t="shared" si="3"/>
        <v>140133514</v>
      </c>
      <c r="T21" s="140" t="s">
        <v>25</v>
      </c>
    </row>
    <row r="22" spans="1:20" s="178" customFormat="1" ht="15" customHeight="1">
      <c r="A22" s="115" t="s">
        <v>238</v>
      </c>
      <c r="B22" s="126">
        <v>14272974</v>
      </c>
      <c r="C22" s="126">
        <v>512812137</v>
      </c>
      <c r="D22" s="126">
        <v>3001412</v>
      </c>
      <c r="E22" s="141">
        <f t="shared" si="0"/>
        <v>515813549</v>
      </c>
      <c r="F22" s="126">
        <v>78045161</v>
      </c>
      <c r="G22" s="177">
        <v>46596</v>
      </c>
      <c r="H22" s="163">
        <v>0</v>
      </c>
      <c r="I22" s="126">
        <v>2504000</v>
      </c>
      <c r="J22" s="174">
        <v>950000</v>
      </c>
      <c r="K22" s="180">
        <v>0</v>
      </c>
      <c r="L22" s="180">
        <v>0</v>
      </c>
      <c r="M22" s="141">
        <f t="shared" si="1"/>
        <v>597359306</v>
      </c>
      <c r="N22" s="187">
        <f>'第２表（その４）'!M20</f>
        <v>19342109</v>
      </c>
      <c r="O22" s="160">
        <v>1449843</v>
      </c>
      <c r="P22" s="162">
        <f t="shared" si="2"/>
        <v>618151258</v>
      </c>
      <c r="Q22" s="161">
        <v>102016474</v>
      </c>
      <c r="R22" s="160">
        <v>7146</v>
      </c>
      <c r="S22" s="162">
        <f t="shared" si="3"/>
        <v>102023620</v>
      </c>
      <c r="T22" s="119" t="s">
        <v>100</v>
      </c>
    </row>
    <row r="23" spans="1:20" s="178" customFormat="1" ht="15" customHeight="1">
      <c r="A23" s="115" t="s">
        <v>104</v>
      </c>
      <c r="B23" s="126">
        <v>17708447</v>
      </c>
      <c r="C23" s="126">
        <v>1084005800</v>
      </c>
      <c r="D23" s="126">
        <v>6608684</v>
      </c>
      <c r="E23" s="142">
        <f t="shared" si="0"/>
        <v>1090614484</v>
      </c>
      <c r="F23" s="126">
        <v>173177125</v>
      </c>
      <c r="G23" s="177">
        <v>216686</v>
      </c>
      <c r="H23" s="163">
        <v>0</v>
      </c>
      <c r="I23" s="126">
        <v>2520000</v>
      </c>
      <c r="J23" s="174">
        <v>1350000</v>
      </c>
      <c r="K23" s="180">
        <v>0</v>
      </c>
      <c r="L23" s="180">
        <v>0</v>
      </c>
      <c r="M23" s="183">
        <f t="shared" si="1"/>
        <v>1267878295</v>
      </c>
      <c r="N23" s="184">
        <f>'第２表（その４）'!M21</f>
        <v>31792720</v>
      </c>
      <c r="O23" s="163">
        <v>3228880</v>
      </c>
      <c r="P23" s="127">
        <f t="shared" si="2"/>
        <v>1302899895</v>
      </c>
      <c r="Q23" s="126">
        <v>193322209</v>
      </c>
      <c r="R23" s="126">
        <v>14012</v>
      </c>
      <c r="S23" s="127">
        <f t="shared" si="3"/>
        <v>193336221</v>
      </c>
      <c r="T23" s="119" t="s">
        <v>101</v>
      </c>
    </row>
    <row r="24" spans="1:20" s="178" customFormat="1" ht="15" customHeight="1">
      <c r="A24" s="308" t="s">
        <v>239</v>
      </c>
      <c r="B24" s="179">
        <f aca="true" t="shared" si="4" ref="B24:R24">SUM(B7:B23)</f>
        <v>962973870</v>
      </c>
      <c r="C24" s="179">
        <f t="shared" si="4"/>
        <v>44116550784</v>
      </c>
      <c r="D24" s="179">
        <f t="shared" si="4"/>
        <v>377994721</v>
      </c>
      <c r="E24" s="179">
        <f t="shared" si="4"/>
        <v>44494545505</v>
      </c>
      <c r="F24" s="179">
        <f t="shared" si="4"/>
        <v>6605204836</v>
      </c>
      <c r="G24" s="179">
        <f t="shared" si="4"/>
        <v>5474432</v>
      </c>
      <c r="H24" s="179">
        <f t="shared" si="4"/>
        <v>0</v>
      </c>
      <c r="I24" s="179">
        <f t="shared" si="4"/>
        <v>164670948</v>
      </c>
      <c r="J24" s="179">
        <f t="shared" si="4"/>
        <v>49490000</v>
      </c>
      <c r="K24" s="179">
        <f t="shared" si="4"/>
        <v>0</v>
      </c>
      <c r="L24" s="179">
        <f t="shared" si="4"/>
        <v>0</v>
      </c>
      <c r="M24" s="179">
        <f t="shared" si="4"/>
        <v>51319385721</v>
      </c>
      <c r="N24" s="179">
        <f t="shared" si="4"/>
        <v>1249102350</v>
      </c>
      <c r="O24" s="179">
        <f t="shared" si="4"/>
        <v>132306001</v>
      </c>
      <c r="P24" s="179">
        <f t="shared" si="4"/>
        <v>52700794072</v>
      </c>
      <c r="Q24" s="179">
        <f t="shared" si="4"/>
        <v>8819019650</v>
      </c>
      <c r="R24" s="179">
        <f t="shared" si="4"/>
        <v>635795</v>
      </c>
      <c r="S24" s="179">
        <f>SUM(S7:S23)</f>
        <v>8819655445</v>
      </c>
      <c r="T24" s="314" t="s">
        <v>249</v>
      </c>
    </row>
    <row r="25" spans="1:20" s="178" customFormat="1" ht="15" customHeight="1">
      <c r="A25" s="115" t="s">
        <v>26</v>
      </c>
      <c r="B25" s="189">
        <v>99768408</v>
      </c>
      <c r="C25" s="190">
        <v>468839783</v>
      </c>
      <c r="D25" s="190">
        <v>6061396</v>
      </c>
      <c r="E25" s="127">
        <f>SUM(C25:D25)</f>
        <v>474901179</v>
      </c>
      <c r="F25" s="126">
        <v>52273139</v>
      </c>
      <c r="G25" s="191">
        <v>0</v>
      </c>
      <c r="H25" s="180">
        <v>0</v>
      </c>
      <c r="I25" s="126">
        <v>5460000</v>
      </c>
      <c r="J25" s="174">
        <v>240000</v>
      </c>
      <c r="K25" s="180">
        <v>0</v>
      </c>
      <c r="L25" s="160">
        <v>0</v>
      </c>
      <c r="M25" s="183">
        <f>SUM(E25,F25,G25,H25,I25,J25,K25,L25)</f>
        <v>532874318</v>
      </c>
      <c r="N25" s="192" t="s">
        <v>240</v>
      </c>
      <c r="O25" s="163">
        <v>1863272</v>
      </c>
      <c r="P25" s="127">
        <f>SUM(M25,N25,O25)</f>
        <v>534737590</v>
      </c>
      <c r="Q25" s="126">
        <v>142060086</v>
      </c>
      <c r="R25" s="126">
        <v>10388</v>
      </c>
      <c r="S25" s="127">
        <f>SUM(Q25,R25)</f>
        <v>142070474</v>
      </c>
      <c r="T25" s="119" t="s">
        <v>26</v>
      </c>
    </row>
    <row r="26" spans="1:20" s="178" customFormat="1" ht="15" customHeight="1">
      <c r="A26" s="115" t="s">
        <v>27</v>
      </c>
      <c r="B26" s="189">
        <v>22041997</v>
      </c>
      <c r="C26" s="193">
        <v>251987290</v>
      </c>
      <c r="D26" s="193">
        <v>1109521</v>
      </c>
      <c r="E26" s="127">
        <f>SUM(C26:D26)</f>
        <v>253096811</v>
      </c>
      <c r="F26" s="126">
        <v>22074317</v>
      </c>
      <c r="G26" s="191">
        <v>0</v>
      </c>
      <c r="H26" s="180">
        <v>0</v>
      </c>
      <c r="I26" s="126">
        <v>4202100</v>
      </c>
      <c r="J26" s="174">
        <v>1000000</v>
      </c>
      <c r="K26" s="180">
        <v>0</v>
      </c>
      <c r="L26" s="163">
        <v>558000</v>
      </c>
      <c r="M26" s="183">
        <f>SUM(E26,F26,G26,H26,I26,J26,K26,L26)</f>
        <v>280931228</v>
      </c>
      <c r="N26" s="192" t="s">
        <v>236</v>
      </c>
      <c r="O26" s="163">
        <v>1086264</v>
      </c>
      <c r="P26" s="127">
        <f>SUM(M26,N26,O26)</f>
        <v>282017492</v>
      </c>
      <c r="Q26" s="126">
        <v>93522599</v>
      </c>
      <c r="R26" s="126">
        <v>6519</v>
      </c>
      <c r="S26" s="127">
        <f>SUM(Q26,R26)</f>
        <v>93529118</v>
      </c>
      <c r="T26" s="119" t="s">
        <v>27</v>
      </c>
    </row>
    <row r="27" spans="1:20" s="178" customFormat="1" ht="15" customHeight="1">
      <c r="A27" s="115" t="s">
        <v>28</v>
      </c>
      <c r="B27" s="363">
        <v>15250070</v>
      </c>
      <c r="C27" s="194">
        <v>65908577</v>
      </c>
      <c r="D27" s="194">
        <v>642591</v>
      </c>
      <c r="E27" s="127">
        <f>SUM(C27:D27)</f>
        <v>66551168</v>
      </c>
      <c r="F27" s="126">
        <v>6248291</v>
      </c>
      <c r="G27" s="191">
        <v>0</v>
      </c>
      <c r="H27" s="180">
        <v>0</v>
      </c>
      <c r="I27" s="126">
        <v>1680000</v>
      </c>
      <c r="J27" s="177">
        <v>250000</v>
      </c>
      <c r="K27" s="180">
        <v>0</v>
      </c>
      <c r="L27" s="164">
        <v>0</v>
      </c>
      <c r="M27" s="142">
        <f>SUM(E27,F27,G27,H27,I27,J27,K27,L27)</f>
        <v>74729459</v>
      </c>
      <c r="N27" s="195" t="s">
        <v>236</v>
      </c>
      <c r="O27" s="164">
        <v>319515</v>
      </c>
      <c r="P27" s="136">
        <f>SUM(M27,N27,O27)</f>
        <v>75048974</v>
      </c>
      <c r="Q27" s="135">
        <v>27908260</v>
      </c>
      <c r="R27" s="135">
        <v>1939</v>
      </c>
      <c r="S27" s="136">
        <f>SUM(Q27,R27)</f>
        <v>27910199</v>
      </c>
      <c r="T27" s="272" t="s">
        <v>252</v>
      </c>
    </row>
    <row r="28" spans="1:20" s="178" customFormat="1" ht="15" customHeight="1" thickBot="1">
      <c r="A28" s="350" t="s">
        <v>29</v>
      </c>
      <c r="B28" s="351">
        <f>SUM(B25:B27)</f>
        <v>137060475</v>
      </c>
      <c r="C28" s="351">
        <f aca="true" t="shared" si="5" ref="C28:S28">SUM(C25:C27)</f>
        <v>786735650</v>
      </c>
      <c r="D28" s="351">
        <f t="shared" si="5"/>
        <v>7813508</v>
      </c>
      <c r="E28" s="351">
        <f t="shared" si="5"/>
        <v>794549158</v>
      </c>
      <c r="F28" s="351">
        <f t="shared" si="5"/>
        <v>80595747</v>
      </c>
      <c r="G28" s="351">
        <f t="shared" si="5"/>
        <v>0</v>
      </c>
      <c r="H28" s="351">
        <f t="shared" si="5"/>
        <v>0</v>
      </c>
      <c r="I28" s="351">
        <f t="shared" si="5"/>
        <v>11342100</v>
      </c>
      <c r="J28" s="351">
        <f t="shared" si="5"/>
        <v>1490000</v>
      </c>
      <c r="K28" s="351">
        <f t="shared" si="5"/>
        <v>0</v>
      </c>
      <c r="L28" s="351">
        <f t="shared" si="5"/>
        <v>558000</v>
      </c>
      <c r="M28" s="351">
        <f t="shared" si="5"/>
        <v>888535005</v>
      </c>
      <c r="N28" s="352" t="s">
        <v>236</v>
      </c>
      <c r="O28" s="351">
        <f t="shared" si="5"/>
        <v>3269051</v>
      </c>
      <c r="P28" s="351">
        <f t="shared" si="5"/>
        <v>891804056</v>
      </c>
      <c r="Q28" s="351">
        <f t="shared" si="5"/>
        <v>263490945</v>
      </c>
      <c r="R28" s="351">
        <f t="shared" si="5"/>
        <v>18846</v>
      </c>
      <c r="S28" s="351">
        <f t="shared" si="5"/>
        <v>263509791</v>
      </c>
      <c r="T28" s="341" t="s">
        <v>250</v>
      </c>
    </row>
    <row r="29" spans="1:20" s="147" customFormat="1" ht="15" customHeight="1" thickBot="1" thickTop="1">
      <c r="A29" s="311" t="s">
        <v>30</v>
      </c>
      <c r="B29" s="146">
        <f>SUM(B28,B24)</f>
        <v>1100034345</v>
      </c>
      <c r="C29" s="146">
        <f aca="true" t="shared" si="6" ref="C29:S29">SUM(C28,C24)</f>
        <v>44903286434</v>
      </c>
      <c r="D29" s="146">
        <f t="shared" si="6"/>
        <v>385808229</v>
      </c>
      <c r="E29" s="146">
        <f t="shared" si="6"/>
        <v>45289094663</v>
      </c>
      <c r="F29" s="146">
        <f t="shared" si="6"/>
        <v>6685800583</v>
      </c>
      <c r="G29" s="146">
        <f t="shared" si="6"/>
        <v>5474432</v>
      </c>
      <c r="H29" s="146">
        <f t="shared" si="6"/>
        <v>0</v>
      </c>
      <c r="I29" s="146">
        <f t="shared" si="6"/>
        <v>176013048</v>
      </c>
      <c r="J29" s="146">
        <f t="shared" si="6"/>
        <v>50980000</v>
      </c>
      <c r="K29" s="146">
        <f t="shared" si="6"/>
        <v>0</v>
      </c>
      <c r="L29" s="146">
        <f t="shared" si="6"/>
        <v>558000</v>
      </c>
      <c r="M29" s="146">
        <f t="shared" si="6"/>
        <v>52207920726</v>
      </c>
      <c r="N29" s="146">
        <f t="shared" si="6"/>
        <v>1249102350</v>
      </c>
      <c r="O29" s="146">
        <f t="shared" si="6"/>
        <v>135575052</v>
      </c>
      <c r="P29" s="146">
        <f t="shared" si="6"/>
        <v>53592598128</v>
      </c>
      <c r="Q29" s="146">
        <f t="shared" si="6"/>
        <v>9082510595</v>
      </c>
      <c r="R29" s="146">
        <f t="shared" si="6"/>
        <v>654641</v>
      </c>
      <c r="S29" s="146">
        <f t="shared" si="6"/>
        <v>9083165236</v>
      </c>
      <c r="T29" s="315" t="s">
        <v>251</v>
      </c>
    </row>
    <row r="30" s="147" customFormat="1" ht="13.5"/>
    <row r="31" s="147" customFormat="1" ht="13.5"/>
    <row r="32" spans="1:22" s="147" customFormat="1" ht="21.75" thickBot="1">
      <c r="A32" s="6" t="s">
        <v>244</v>
      </c>
      <c r="B32" s="13"/>
      <c r="N32" s="196"/>
      <c r="R32" s="150" t="s">
        <v>245</v>
      </c>
      <c r="V32" s="147" t="s">
        <v>231</v>
      </c>
    </row>
    <row r="33" spans="1:22" s="147" customFormat="1" ht="13.5">
      <c r="A33" s="426" t="s">
        <v>6</v>
      </c>
      <c r="B33" s="432" t="s">
        <v>61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4"/>
    </row>
    <row r="34" spans="1:22" s="147" customFormat="1" ht="13.5">
      <c r="A34" s="427"/>
      <c r="B34" s="435" t="s">
        <v>258</v>
      </c>
      <c r="C34" s="436"/>
      <c r="D34" s="436"/>
      <c r="E34" s="437" t="s">
        <v>196</v>
      </c>
      <c r="F34" s="438"/>
      <c r="G34" s="439"/>
      <c r="H34" s="429" t="s">
        <v>197</v>
      </c>
      <c r="I34" s="437" t="s">
        <v>198</v>
      </c>
      <c r="J34" s="438"/>
      <c r="K34" s="439"/>
      <c r="L34" s="440" t="s">
        <v>199</v>
      </c>
      <c r="M34" s="441"/>
      <c r="N34" s="442"/>
      <c r="O34" s="429" t="s">
        <v>200</v>
      </c>
      <c r="P34" s="429" t="s">
        <v>105</v>
      </c>
      <c r="Q34" s="429" t="s">
        <v>230</v>
      </c>
      <c r="R34" s="429" t="s">
        <v>201</v>
      </c>
      <c r="S34" s="429" t="s">
        <v>232</v>
      </c>
      <c r="T34" s="446" t="s">
        <v>233</v>
      </c>
      <c r="U34" s="429" t="s">
        <v>202</v>
      </c>
      <c r="V34" s="443" t="s">
        <v>6</v>
      </c>
    </row>
    <row r="35" spans="1:22" s="147" customFormat="1" ht="13.5">
      <c r="A35" s="427"/>
      <c r="B35" s="116" t="s">
        <v>114</v>
      </c>
      <c r="C35" s="116" t="s">
        <v>73</v>
      </c>
      <c r="D35" s="429" t="s">
        <v>37</v>
      </c>
      <c r="E35" s="116" t="s">
        <v>203</v>
      </c>
      <c r="F35" s="116" t="s">
        <v>204</v>
      </c>
      <c r="G35" s="429" t="s">
        <v>37</v>
      </c>
      <c r="H35" s="431"/>
      <c r="I35" s="116" t="s">
        <v>172</v>
      </c>
      <c r="J35" s="116" t="s">
        <v>173</v>
      </c>
      <c r="K35" s="429" t="s">
        <v>105</v>
      </c>
      <c r="L35" s="116" t="s">
        <v>205</v>
      </c>
      <c r="M35" s="429" t="s">
        <v>199</v>
      </c>
      <c r="N35" s="116" t="s">
        <v>206</v>
      </c>
      <c r="O35" s="431"/>
      <c r="P35" s="431"/>
      <c r="Q35" s="431"/>
      <c r="R35" s="431"/>
      <c r="S35" s="431"/>
      <c r="T35" s="447"/>
      <c r="U35" s="431"/>
      <c r="V35" s="444"/>
    </row>
    <row r="36" spans="1:22" s="147" customFormat="1" ht="13.5">
      <c r="A36" s="428"/>
      <c r="B36" s="121" t="s">
        <v>207</v>
      </c>
      <c r="C36" s="121" t="s">
        <v>74</v>
      </c>
      <c r="D36" s="430"/>
      <c r="E36" s="121" t="s">
        <v>208</v>
      </c>
      <c r="F36" s="121" t="s">
        <v>74</v>
      </c>
      <c r="G36" s="430"/>
      <c r="H36" s="430"/>
      <c r="I36" s="121" t="s">
        <v>209</v>
      </c>
      <c r="J36" s="121" t="s">
        <v>210</v>
      </c>
      <c r="K36" s="430"/>
      <c r="L36" s="121" t="s">
        <v>211</v>
      </c>
      <c r="M36" s="430"/>
      <c r="N36" s="121" t="s">
        <v>212</v>
      </c>
      <c r="O36" s="430"/>
      <c r="P36" s="430"/>
      <c r="Q36" s="430"/>
      <c r="R36" s="430"/>
      <c r="S36" s="430"/>
      <c r="T36" s="448"/>
      <c r="U36" s="430"/>
      <c r="V36" s="445"/>
    </row>
    <row r="37" spans="1:22" s="147" customFormat="1" ht="15" customHeight="1">
      <c r="A37" s="115" t="s">
        <v>16</v>
      </c>
      <c r="B37" s="126">
        <v>10060609</v>
      </c>
      <c r="C37" s="126">
        <v>194461</v>
      </c>
      <c r="D37" s="197">
        <f>SUM(B37,C37)</f>
        <v>10255070</v>
      </c>
      <c r="E37" s="129">
        <v>0</v>
      </c>
      <c r="F37" s="160">
        <v>59447</v>
      </c>
      <c r="G37" s="141">
        <f>SUM(E37,F37)</f>
        <v>59447</v>
      </c>
      <c r="H37" s="160">
        <v>909432065</v>
      </c>
      <c r="I37" s="160">
        <v>597184324</v>
      </c>
      <c r="J37" s="160">
        <v>4993448548</v>
      </c>
      <c r="K37" s="160">
        <v>4907</v>
      </c>
      <c r="L37" s="160">
        <v>100069532</v>
      </c>
      <c r="M37" s="160">
        <v>63855271</v>
      </c>
      <c r="N37" s="160">
        <v>0</v>
      </c>
      <c r="O37" s="129">
        <v>545000</v>
      </c>
      <c r="P37" s="198">
        <v>174099500</v>
      </c>
      <c r="Q37" s="141">
        <f>SUM(B7,P7,S7,D37,G37,H37,I37,J37,K37,L37,M37,N37,O37,P37)</f>
        <v>26340283615</v>
      </c>
      <c r="R37" s="129">
        <v>6086</v>
      </c>
      <c r="S37" s="129">
        <v>1784765987</v>
      </c>
      <c r="T37" s="163">
        <v>0</v>
      </c>
      <c r="U37" s="141">
        <f>SUM(Q37,R37,S37,T37)</f>
        <v>28125055688</v>
      </c>
      <c r="V37" s="175" t="s">
        <v>16</v>
      </c>
    </row>
    <row r="38" spans="1:22" s="147" customFormat="1" ht="15" customHeight="1">
      <c r="A38" s="115" t="s">
        <v>17</v>
      </c>
      <c r="B38" s="126">
        <v>2832418</v>
      </c>
      <c r="C38" s="126">
        <v>54536</v>
      </c>
      <c r="D38" s="199">
        <f aca="true" t="shared" si="7" ref="D38:D53">SUM(B38,C38)</f>
        <v>2886954</v>
      </c>
      <c r="E38" s="132">
        <v>0</v>
      </c>
      <c r="F38" s="163">
        <v>17040</v>
      </c>
      <c r="G38" s="183">
        <f aca="true" t="shared" si="8" ref="G38:G53">SUM(E38,F38)</f>
        <v>17040</v>
      </c>
      <c r="H38" s="163">
        <v>292967677</v>
      </c>
      <c r="I38" s="163">
        <v>181151362</v>
      </c>
      <c r="J38" s="163">
        <v>1420643400</v>
      </c>
      <c r="K38" s="163">
        <v>1218</v>
      </c>
      <c r="L38" s="163">
        <v>17503140</v>
      </c>
      <c r="M38" s="163">
        <v>26675900</v>
      </c>
      <c r="N38" s="163">
        <v>0</v>
      </c>
      <c r="O38" s="200">
        <v>19219510</v>
      </c>
      <c r="P38" s="201">
        <v>52089774</v>
      </c>
      <c r="Q38" s="183">
        <f aca="true" t="shared" si="9" ref="Q38:Q53">SUM(B8,P8,S8,D38,G38,H38,I38,J38,K38,L38,M38,N38,O38,P38)</f>
        <v>7516262973</v>
      </c>
      <c r="R38" s="200">
        <v>10236</v>
      </c>
      <c r="S38" s="202">
        <v>0</v>
      </c>
      <c r="T38" s="163">
        <v>0</v>
      </c>
      <c r="U38" s="183">
        <f aca="true" t="shared" si="10" ref="U38:U53">SUM(Q38,R38,S38,T38)</f>
        <v>7516273209</v>
      </c>
      <c r="V38" s="119" t="s">
        <v>17</v>
      </c>
    </row>
    <row r="39" spans="1:22" s="147" customFormat="1" ht="15" customHeight="1">
      <c r="A39" s="115" t="s">
        <v>18</v>
      </c>
      <c r="B39" s="126">
        <v>1342304</v>
      </c>
      <c r="C39" s="126">
        <v>25783</v>
      </c>
      <c r="D39" s="199">
        <f t="shared" si="7"/>
        <v>1368087</v>
      </c>
      <c r="E39" s="132">
        <v>0</v>
      </c>
      <c r="F39" s="163">
        <v>8682</v>
      </c>
      <c r="G39" s="183">
        <f t="shared" si="8"/>
        <v>8682</v>
      </c>
      <c r="H39" s="163">
        <v>137709088</v>
      </c>
      <c r="I39" s="163">
        <v>62393579</v>
      </c>
      <c r="J39" s="163">
        <v>637766061</v>
      </c>
      <c r="K39" s="163">
        <v>57210</v>
      </c>
      <c r="L39" s="163">
        <v>27450178</v>
      </c>
      <c r="M39" s="163">
        <v>6996072</v>
      </c>
      <c r="N39" s="163">
        <v>0</v>
      </c>
      <c r="O39" s="200">
        <v>0</v>
      </c>
      <c r="P39" s="201">
        <v>10316582</v>
      </c>
      <c r="Q39" s="183">
        <f t="shared" si="9"/>
        <v>3334481674</v>
      </c>
      <c r="R39" s="200">
        <v>220122</v>
      </c>
      <c r="S39" s="202">
        <v>0</v>
      </c>
      <c r="T39" s="163">
        <v>0</v>
      </c>
      <c r="U39" s="183">
        <f t="shared" si="10"/>
        <v>3334701796</v>
      </c>
      <c r="V39" s="119" t="s">
        <v>18</v>
      </c>
    </row>
    <row r="40" spans="1:22" s="147" customFormat="1" ht="15" customHeight="1">
      <c r="A40" s="115" t="s">
        <v>19</v>
      </c>
      <c r="B40" s="126">
        <v>1504589</v>
      </c>
      <c r="C40" s="126">
        <v>28954</v>
      </c>
      <c r="D40" s="199">
        <f t="shared" si="7"/>
        <v>1533543</v>
      </c>
      <c r="E40" s="132">
        <v>0</v>
      </c>
      <c r="F40" s="163">
        <v>9529</v>
      </c>
      <c r="G40" s="183">
        <f t="shared" si="8"/>
        <v>9529</v>
      </c>
      <c r="H40" s="163">
        <v>130382370</v>
      </c>
      <c r="I40" s="163">
        <v>77577047</v>
      </c>
      <c r="J40" s="163">
        <v>716265460</v>
      </c>
      <c r="K40" s="163">
        <v>707</v>
      </c>
      <c r="L40" s="163">
        <v>17987658</v>
      </c>
      <c r="M40" s="163">
        <v>28307923</v>
      </c>
      <c r="N40" s="163">
        <v>0</v>
      </c>
      <c r="O40" s="200">
        <v>14678000</v>
      </c>
      <c r="P40" s="201">
        <v>100248601</v>
      </c>
      <c r="Q40" s="183">
        <f t="shared" si="9"/>
        <v>4119094302</v>
      </c>
      <c r="R40" s="200">
        <v>38641</v>
      </c>
      <c r="S40" s="202">
        <v>0</v>
      </c>
      <c r="T40" s="163">
        <v>0</v>
      </c>
      <c r="U40" s="183">
        <f t="shared" si="10"/>
        <v>4119132943</v>
      </c>
      <c r="V40" s="119" t="s">
        <v>19</v>
      </c>
    </row>
    <row r="41" spans="1:22" s="147" customFormat="1" ht="15" customHeight="1">
      <c r="A41" s="134" t="s">
        <v>20</v>
      </c>
      <c r="B41" s="126">
        <v>1020889</v>
      </c>
      <c r="C41" s="126">
        <v>19659</v>
      </c>
      <c r="D41" s="199">
        <f t="shared" si="7"/>
        <v>1040548</v>
      </c>
      <c r="E41" s="132">
        <v>0</v>
      </c>
      <c r="F41" s="163">
        <v>6823</v>
      </c>
      <c r="G41" s="183">
        <f t="shared" si="8"/>
        <v>6823</v>
      </c>
      <c r="H41" s="163">
        <v>95561574</v>
      </c>
      <c r="I41" s="163">
        <v>64454906</v>
      </c>
      <c r="J41" s="163">
        <v>472901830</v>
      </c>
      <c r="K41" s="163">
        <v>581</v>
      </c>
      <c r="L41" s="163">
        <v>14758468</v>
      </c>
      <c r="M41" s="163">
        <v>16644693</v>
      </c>
      <c r="N41" s="163">
        <v>0</v>
      </c>
      <c r="O41" s="200">
        <v>0</v>
      </c>
      <c r="P41" s="201">
        <v>17016531</v>
      </c>
      <c r="Q41" s="183">
        <f t="shared" si="9"/>
        <v>2758919145</v>
      </c>
      <c r="R41" s="200">
        <v>185517226</v>
      </c>
      <c r="S41" s="202">
        <v>0</v>
      </c>
      <c r="T41" s="163">
        <v>0</v>
      </c>
      <c r="U41" s="183">
        <f t="shared" si="10"/>
        <v>2944436371</v>
      </c>
      <c r="V41" s="140" t="s">
        <v>20</v>
      </c>
    </row>
    <row r="42" spans="1:22" s="147" customFormat="1" ht="15" customHeight="1">
      <c r="A42" s="115" t="s">
        <v>21</v>
      </c>
      <c r="B42" s="160">
        <v>2800798</v>
      </c>
      <c r="C42" s="160">
        <v>54140</v>
      </c>
      <c r="D42" s="197">
        <f t="shared" si="7"/>
        <v>2854938</v>
      </c>
      <c r="E42" s="129">
        <v>0</v>
      </c>
      <c r="F42" s="160">
        <v>15689</v>
      </c>
      <c r="G42" s="141">
        <f t="shared" si="8"/>
        <v>15689</v>
      </c>
      <c r="H42" s="160">
        <v>276085932</v>
      </c>
      <c r="I42" s="160">
        <v>158295263</v>
      </c>
      <c r="J42" s="160">
        <v>1363767109</v>
      </c>
      <c r="K42" s="160">
        <v>1176</v>
      </c>
      <c r="L42" s="160">
        <v>38449757</v>
      </c>
      <c r="M42" s="160">
        <v>19963321</v>
      </c>
      <c r="N42" s="160">
        <v>0</v>
      </c>
      <c r="O42" s="203">
        <v>0</v>
      </c>
      <c r="P42" s="204">
        <v>51698675</v>
      </c>
      <c r="Q42" s="141">
        <f t="shared" si="9"/>
        <v>7329826572</v>
      </c>
      <c r="R42" s="203">
        <v>66300000</v>
      </c>
      <c r="S42" s="205">
        <v>0</v>
      </c>
      <c r="T42" s="160">
        <v>0</v>
      </c>
      <c r="U42" s="141">
        <f t="shared" si="10"/>
        <v>7396126572</v>
      </c>
      <c r="V42" s="119" t="s">
        <v>21</v>
      </c>
    </row>
    <row r="43" spans="1:22" s="147" customFormat="1" ht="15" customHeight="1">
      <c r="A43" s="115" t="s">
        <v>122</v>
      </c>
      <c r="B43" s="163">
        <v>1197674</v>
      </c>
      <c r="C43" s="163">
        <v>23112</v>
      </c>
      <c r="D43" s="199">
        <f t="shared" si="7"/>
        <v>1220786</v>
      </c>
      <c r="E43" s="132">
        <v>0</v>
      </c>
      <c r="F43" s="163">
        <v>7456</v>
      </c>
      <c r="G43" s="183">
        <f t="shared" si="8"/>
        <v>7456</v>
      </c>
      <c r="H43" s="163">
        <v>118184178</v>
      </c>
      <c r="I43" s="163">
        <v>64970599</v>
      </c>
      <c r="J43" s="163">
        <v>586761492</v>
      </c>
      <c r="K43" s="163">
        <v>672</v>
      </c>
      <c r="L43" s="163">
        <v>9425670</v>
      </c>
      <c r="M43" s="163">
        <v>12391991</v>
      </c>
      <c r="N43" s="163">
        <v>0</v>
      </c>
      <c r="O43" s="200">
        <v>0</v>
      </c>
      <c r="P43" s="201">
        <v>38750434</v>
      </c>
      <c r="Q43" s="183">
        <f t="shared" si="9"/>
        <v>3379181988</v>
      </c>
      <c r="R43" s="200">
        <v>76934000</v>
      </c>
      <c r="S43" s="202">
        <v>0</v>
      </c>
      <c r="T43" s="163">
        <v>0</v>
      </c>
      <c r="U43" s="183">
        <f t="shared" si="10"/>
        <v>3456115988</v>
      </c>
      <c r="V43" s="119" t="s">
        <v>95</v>
      </c>
    </row>
    <row r="44" spans="1:22" s="147" customFormat="1" ht="15" customHeight="1">
      <c r="A44" s="115" t="s">
        <v>125</v>
      </c>
      <c r="B44" s="163">
        <v>3314663</v>
      </c>
      <c r="C44" s="163">
        <v>63457</v>
      </c>
      <c r="D44" s="199">
        <f t="shared" si="7"/>
        <v>3378120</v>
      </c>
      <c r="E44" s="132">
        <v>0</v>
      </c>
      <c r="F44" s="163">
        <v>19433</v>
      </c>
      <c r="G44" s="183">
        <f t="shared" si="8"/>
        <v>19433</v>
      </c>
      <c r="H44" s="163">
        <v>340611526</v>
      </c>
      <c r="I44" s="163">
        <v>203591258</v>
      </c>
      <c r="J44" s="163">
        <v>1564128796</v>
      </c>
      <c r="K44" s="163">
        <v>0</v>
      </c>
      <c r="L44" s="163">
        <v>34544721</v>
      </c>
      <c r="M44" s="163">
        <v>23913782</v>
      </c>
      <c r="N44" s="163">
        <v>0</v>
      </c>
      <c r="O44" s="200">
        <v>3099936</v>
      </c>
      <c r="P44" s="201">
        <v>26036822</v>
      </c>
      <c r="Q44" s="183">
        <f t="shared" si="9"/>
        <v>8764513194</v>
      </c>
      <c r="R44" s="200">
        <v>527</v>
      </c>
      <c r="S44" s="202">
        <v>0</v>
      </c>
      <c r="T44" s="163">
        <v>0</v>
      </c>
      <c r="U44" s="183">
        <f t="shared" si="10"/>
        <v>8764513721</v>
      </c>
      <c r="V44" s="119" t="s">
        <v>96</v>
      </c>
    </row>
    <row r="45" spans="1:22" s="147" customFormat="1" ht="15" customHeight="1">
      <c r="A45" s="115" t="s">
        <v>128</v>
      </c>
      <c r="B45" s="163">
        <v>3510504</v>
      </c>
      <c r="C45" s="163">
        <v>67622</v>
      </c>
      <c r="D45" s="199">
        <f t="shared" si="7"/>
        <v>3578126</v>
      </c>
      <c r="E45" s="132">
        <v>0</v>
      </c>
      <c r="F45" s="163">
        <v>19707</v>
      </c>
      <c r="G45" s="183">
        <f t="shared" si="8"/>
        <v>19707</v>
      </c>
      <c r="H45" s="163">
        <v>350348867</v>
      </c>
      <c r="I45" s="163">
        <v>209675471</v>
      </c>
      <c r="J45" s="163">
        <v>1686343997</v>
      </c>
      <c r="K45" s="163">
        <v>1645</v>
      </c>
      <c r="L45" s="163">
        <v>35563741</v>
      </c>
      <c r="M45" s="163">
        <v>31237266</v>
      </c>
      <c r="N45" s="163">
        <v>0</v>
      </c>
      <c r="O45" s="200">
        <v>0</v>
      </c>
      <c r="P45" s="201">
        <v>36992249</v>
      </c>
      <c r="Q45" s="183">
        <f t="shared" si="9"/>
        <v>9196719366</v>
      </c>
      <c r="R45" s="200">
        <v>32000018</v>
      </c>
      <c r="S45" s="202">
        <v>0</v>
      </c>
      <c r="T45" s="163">
        <v>0</v>
      </c>
      <c r="U45" s="183">
        <f t="shared" si="10"/>
        <v>9228719384</v>
      </c>
      <c r="V45" s="119" t="s">
        <v>97</v>
      </c>
    </row>
    <row r="46" spans="1:22" s="147" customFormat="1" ht="15" customHeight="1">
      <c r="A46" s="134" t="s">
        <v>22</v>
      </c>
      <c r="B46" s="164">
        <v>715074</v>
      </c>
      <c r="C46" s="164">
        <v>13744</v>
      </c>
      <c r="D46" s="206">
        <f t="shared" si="7"/>
        <v>728818</v>
      </c>
      <c r="E46" s="138">
        <v>0</v>
      </c>
      <c r="F46" s="164">
        <v>4394</v>
      </c>
      <c r="G46" s="142">
        <f t="shared" si="8"/>
        <v>4394</v>
      </c>
      <c r="H46" s="164">
        <v>73716972</v>
      </c>
      <c r="I46" s="164">
        <v>55571345</v>
      </c>
      <c r="J46" s="164">
        <v>335724958</v>
      </c>
      <c r="K46" s="164">
        <v>378</v>
      </c>
      <c r="L46" s="164">
        <v>9136385</v>
      </c>
      <c r="M46" s="164">
        <v>6203440</v>
      </c>
      <c r="N46" s="164">
        <v>0</v>
      </c>
      <c r="O46" s="207">
        <v>0</v>
      </c>
      <c r="P46" s="208">
        <v>6596272</v>
      </c>
      <c r="Q46" s="142">
        <f t="shared" si="9"/>
        <v>1916082511</v>
      </c>
      <c r="R46" s="207">
        <v>0</v>
      </c>
      <c r="S46" s="209">
        <v>0</v>
      </c>
      <c r="T46" s="164">
        <v>0</v>
      </c>
      <c r="U46" s="142">
        <f t="shared" si="10"/>
        <v>1916082511</v>
      </c>
      <c r="V46" s="140" t="s">
        <v>22</v>
      </c>
    </row>
    <row r="47" spans="1:22" s="147" customFormat="1" ht="15" customHeight="1">
      <c r="A47" s="115" t="s">
        <v>23</v>
      </c>
      <c r="B47" s="160">
        <v>118241</v>
      </c>
      <c r="C47" s="161">
        <v>2293</v>
      </c>
      <c r="D47" s="197">
        <f t="shared" si="7"/>
        <v>120534</v>
      </c>
      <c r="E47" s="129">
        <v>0</v>
      </c>
      <c r="F47" s="160">
        <v>981</v>
      </c>
      <c r="G47" s="141">
        <f t="shared" si="8"/>
        <v>981</v>
      </c>
      <c r="H47" s="160">
        <v>11897995</v>
      </c>
      <c r="I47" s="160">
        <v>7866832</v>
      </c>
      <c r="J47" s="160">
        <v>61037358</v>
      </c>
      <c r="K47" s="160">
        <v>70</v>
      </c>
      <c r="L47" s="160">
        <v>2092024</v>
      </c>
      <c r="M47" s="160">
        <v>340645</v>
      </c>
      <c r="N47" s="160">
        <v>19890281</v>
      </c>
      <c r="O47" s="203">
        <v>0</v>
      </c>
      <c r="P47" s="204">
        <v>6898589</v>
      </c>
      <c r="Q47" s="141">
        <f t="shared" si="9"/>
        <v>357445359</v>
      </c>
      <c r="R47" s="203">
        <v>23251</v>
      </c>
      <c r="S47" s="205">
        <v>0</v>
      </c>
      <c r="T47" s="160">
        <v>0</v>
      </c>
      <c r="U47" s="141">
        <f t="shared" si="10"/>
        <v>357468610</v>
      </c>
      <c r="V47" s="175" t="s">
        <v>23</v>
      </c>
    </row>
    <row r="48" spans="1:22" s="147" customFormat="1" ht="15" customHeight="1">
      <c r="A48" s="115" t="s">
        <v>134</v>
      </c>
      <c r="B48" s="163">
        <v>453694</v>
      </c>
      <c r="C48" s="126">
        <v>8668</v>
      </c>
      <c r="D48" s="199">
        <f t="shared" si="7"/>
        <v>462362</v>
      </c>
      <c r="E48" s="132">
        <v>0</v>
      </c>
      <c r="F48" s="163">
        <v>3071</v>
      </c>
      <c r="G48" s="183">
        <f t="shared" si="8"/>
        <v>3071</v>
      </c>
      <c r="H48" s="163">
        <v>43876659</v>
      </c>
      <c r="I48" s="163">
        <v>30415260</v>
      </c>
      <c r="J48" s="163">
        <v>216212824</v>
      </c>
      <c r="K48" s="163">
        <v>252</v>
      </c>
      <c r="L48" s="163">
        <v>8898758</v>
      </c>
      <c r="M48" s="163">
        <v>2293805</v>
      </c>
      <c r="N48" s="163">
        <v>0</v>
      </c>
      <c r="O48" s="200">
        <v>0</v>
      </c>
      <c r="P48" s="201">
        <v>14212839</v>
      </c>
      <c r="Q48" s="183">
        <f t="shared" si="9"/>
        <v>1157953068</v>
      </c>
      <c r="R48" s="200">
        <v>116645</v>
      </c>
      <c r="S48" s="202">
        <v>0</v>
      </c>
      <c r="T48" s="163">
        <v>0</v>
      </c>
      <c r="U48" s="183">
        <f t="shared" si="10"/>
        <v>1158069713</v>
      </c>
      <c r="V48" s="119" t="s">
        <v>98</v>
      </c>
    </row>
    <row r="49" spans="1:22" s="147" customFormat="1" ht="15" customHeight="1">
      <c r="A49" s="115" t="s">
        <v>137</v>
      </c>
      <c r="B49" s="163">
        <v>947217</v>
      </c>
      <c r="C49" s="126">
        <v>18273</v>
      </c>
      <c r="D49" s="199">
        <f t="shared" si="7"/>
        <v>965490</v>
      </c>
      <c r="E49" s="132">
        <v>0</v>
      </c>
      <c r="F49" s="163">
        <v>5832</v>
      </c>
      <c r="G49" s="183">
        <f t="shared" si="8"/>
        <v>5832</v>
      </c>
      <c r="H49" s="163">
        <v>100337086</v>
      </c>
      <c r="I49" s="163">
        <v>58690663</v>
      </c>
      <c r="J49" s="163">
        <v>470162464</v>
      </c>
      <c r="K49" s="163">
        <v>581</v>
      </c>
      <c r="L49" s="163">
        <v>9454573</v>
      </c>
      <c r="M49" s="163">
        <v>6589477</v>
      </c>
      <c r="N49" s="163">
        <v>0</v>
      </c>
      <c r="O49" s="200">
        <v>0</v>
      </c>
      <c r="P49" s="201">
        <v>16081553</v>
      </c>
      <c r="Q49" s="183">
        <f t="shared" si="9"/>
        <v>2550312161</v>
      </c>
      <c r="R49" s="200">
        <v>0</v>
      </c>
      <c r="S49" s="202">
        <v>0</v>
      </c>
      <c r="T49" s="163">
        <v>0</v>
      </c>
      <c r="U49" s="183">
        <f t="shared" si="10"/>
        <v>2550312161</v>
      </c>
      <c r="V49" s="119" t="s">
        <v>99</v>
      </c>
    </row>
    <row r="50" spans="1:22" s="147" customFormat="1" ht="15" customHeight="1">
      <c r="A50" s="115" t="s">
        <v>24</v>
      </c>
      <c r="B50" s="163">
        <v>463903</v>
      </c>
      <c r="C50" s="126">
        <v>8877</v>
      </c>
      <c r="D50" s="199">
        <f t="shared" si="7"/>
        <v>472780</v>
      </c>
      <c r="E50" s="132">
        <v>0</v>
      </c>
      <c r="F50" s="163">
        <v>3076</v>
      </c>
      <c r="G50" s="183">
        <f t="shared" si="8"/>
        <v>3076</v>
      </c>
      <c r="H50" s="163">
        <v>42528107</v>
      </c>
      <c r="I50" s="163">
        <v>22686022</v>
      </c>
      <c r="J50" s="163">
        <v>230783531</v>
      </c>
      <c r="K50" s="163">
        <v>252</v>
      </c>
      <c r="L50" s="163">
        <v>11249550</v>
      </c>
      <c r="M50" s="163">
        <v>4416952</v>
      </c>
      <c r="N50" s="163">
        <v>0</v>
      </c>
      <c r="O50" s="200">
        <v>0</v>
      </c>
      <c r="P50" s="201">
        <v>22042186</v>
      </c>
      <c r="Q50" s="183">
        <f t="shared" si="9"/>
        <v>1354311318</v>
      </c>
      <c r="R50" s="200">
        <v>0</v>
      </c>
      <c r="S50" s="202">
        <v>0</v>
      </c>
      <c r="T50" s="163">
        <v>0</v>
      </c>
      <c r="U50" s="183">
        <f t="shared" si="10"/>
        <v>1354311318</v>
      </c>
      <c r="V50" s="119" t="s">
        <v>24</v>
      </c>
    </row>
    <row r="51" spans="1:22" s="147" customFormat="1" ht="15" customHeight="1">
      <c r="A51" s="134" t="s">
        <v>25</v>
      </c>
      <c r="B51" s="164">
        <v>502182</v>
      </c>
      <c r="C51" s="135">
        <v>9644</v>
      </c>
      <c r="D51" s="206">
        <f t="shared" si="7"/>
        <v>511826</v>
      </c>
      <c r="E51" s="138">
        <v>0</v>
      </c>
      <c r="F51" s="164">
        <v>2965</v>
      </c>
      <c r="G51" s="142">
        <f t="shared" si="8"/>
        <v>2965</v>
      </c>
      <c r="H51" s="164">
        <v>48893727</v>
      </c>
      <c r="I51" s="164">
        <v>32909098</v>
      </c>
      <c r="J51" s="164">
        <v>226343417</v>
      </c>
      <c r="K51" s="164">
        <v>210</v>
      </c>
      <c r="L51" s="164">
        <v>16523030</v>
      </c>
      <c r="M51" s="164">
        <v>483103</v>
      </c>
      <c r="N51" s="164">
        <v>0</v>
      </c>
      <c r="O51" s="207">
        <v>29313662</v>
      </c>
      <c r="P51" s="208">
        <v>13042522</v>
      </c>
      <c r="Q51" s="142">
        <f t="shared" si="9"/>
        <v>1249824133</v>
      </c>
      <c r="R51" s="207">
        <v>0</v>
      </c>
      <c r="S51" s="209">
        <v>0</v>
      </c>
      <c r="T51" s="164">
        <v>0</v>
      </c>
      <c r="U51" s="142">
        <f t="shared" si="10"/>
        <v>1249824133</v>
      </c>
      <c r="V51" s="140" t="s">
        <v>25</v>
      </c>
    </row>
    <row r="52" spans="1:22" s="147" customFormat="1" ht="15" customHeight="1">
      <c r="A52" s="115" t="s">
        <v>238</v>
      </c>
      <c r="B52" s="160">
        <v>361134</v>
      </c>
      <c r="C52" s="160">
        <v>6897</v>
      </c>
      <c r="D52" s="197">
        <f t="shared" si="7"/>
        <v>368031</v>
      </c>
      <c r="E52" s="129">
        <v>0</v>
      </c>
      <c r="F52" s="160">
        <v>2298</v>
      </c>
      <c r="G52" s="141">
        <f t="shared" si="8"/>
        <v>2298</v>
      </c>
      <c r="H52" s="160">
        <v>36116795</v>
      </c>
      <c r="I52" s="160">
        <v>25534558</v>
      </c>
      <c r="J52" s="160">
        <v>167112903</v>
      </c>
      <c r="K52" s="160">
        <v>147</v>
      </c>
      <c r="L52" s="160">
        <v>5655124</v>
      </c>
      <c r="M52" s="160">
        <v>15114773</v>
      </c>
      <c r="N52" s="160">
        <v>0</v>
      </c>
      <c r="O52" s="203">
        <v>1045000</v>
      </c>
      <c r="P52" s="204">
        <v>6799318</v>
      </c>
      <c r="Q52" s="141">
        <f t="shared" si="9"/>
        <v>992196799</v>
      </c>
      <c r="R52" s="203">
        <v>80855</v>
      </c>
      <c r="S52" s="205">
        <v>0</v>
      </c>
      <c r="T52" s="160">
        <v>0</v>
      </c>
      <c r="U52" s="141">
        <f t="shared" si="10"/>
        <v>992277654</v>
      </c>
      <c r="V52" s="119" t="s">
        <v>100</v>
      </c>
    </row>
    <row r="53" spans="1:22" s="147" customFormat="1" ht="15" customHeight="1">
      <c r="A53" s="115" t="s">
        <v>104</v>
      </c>
      <c r="B53" s="164">
        <v>700760</v>
      </c>
      <c r="C53" s="135">
        <v>13525</v>
      </c>
      <c r="D53" s="206">
        <f t="shared" si="7"/>
        <v>714285</v>
      </c>
      <c r="E53" s="138">
        <v>0</v>
      </c>
      <c r="F53" s="164">
        <v>4484</v>
      </c>
      <c r="G53" s="142">
        <f t="shared" si="8"/>
        <v>4484</v>
      </c>
      <c r="H53" s="164">
        <v>63294857</v>
      </c>
      <c r="I53" s="164">
        <v>32340327</v>
      </c>
      <c r="J53" s="164">
        <v>334818112</v>
      </c>
      <c r="K53" s="164">
        <v>0</v>
      </c>
      <c r="L53" s="164">
        <v>12927929</v>
      </c>
      <c r="M53" s="164">
        <v>693480</v>
      </c>
      <c r="N53" s="164">
        <v>36508929</v>
      </c>
      <c r="O53" s="207">
        <v>1740000</v>
      </c>
      <c r="P53" s="208">
        <v>37179167</v>
      </c>
      <c r="Q53" s="142">
        <f t="shared" si="9"/>
        <v>2034166133</v>
      </c>
      <c r="R53" s="207">
        <v>30615000</v>
      </c>
      <c r="S53" s="209">
        <v>0</v>
      </c>
      <c r="T53" s="164">
        <v>0</v>
      </c>
      <c r="U53" s="142">
        <f t="shared" si="10"/>
        <v>2064781133</v>
      </c>
      <c r="V53" s="119" t="s">
        <v>101</v>
      </c>
    </row>
    <row r="54" spans="1:22" s="147" customFormat="1" ht="15" customHeight="1">
      <c r="A54" s="308" t="s">
        <v>239</v>
      </c>
      <c r="B54" s="179">
        <f>SUM(B37:B53)</f>
        <v>31846653</v>
      </c>
      <c r="C54" s="179">
        <f aca="true" t="shared" si="11" ref="C54:U54">SUM(C37:C53)</f>
        <v>613645</v>
      </c>
      <c r="D54" s="179">
        <f t="shared" si="11"/>
        <v>32460298</v>
      </c>
      <c r="E54" s="179">
        <f t="shared" si="11"/>
        <v>0</v>
      </c>
      <c r="F54" s="179">
        <f t="shared" si="11"/>
        <v>190907</v>
      </c>
      <c r="G54" s="179">
        <f t="shared" si="11"/>
        <v>190907</v>
      </c>
      <c r="H54" s="179">
        <f t="shared" si="11"/>
        <v>3071945475</v>
      </c>
      <c r="I54" s="179">
        <f t="shared" si="11"/>
        <v>1885307914</v>
      </c>
      <c r="J54" s="179">
        <f t="shared" si="11"/>
        <v>15484222260</v>
      </c>
      <c r="K54" s="179">
        <f t="shared" si="11"/>
        <v>70006</v>
      </c>
      <c r="L54" s="179">
        <f t="shared" si="11"/>
        <v>371690238</v>
      </c>
      <c r="M54" s="179">
        <f t="shared" si="11"/>
        <v>266121894</v>
      </c>
      <c r="N54" s="179">
        <f t="shared" si="11"/>
        <v>56399210</v>
      </c>
      <c r="O54" s="179">
        <f t="shared" si="11"/>
        <v>69641108</v>
      </c>
      <c r="P54" s="179">
        <f t="shared" si="11"/>
        <v>630101614</v>
      </c>
      <c r="Q54" s="179">
        <f t="shared" si="11"/>
        <v>84351574311</v>
      </c>
      <c r="R54" s="179">
        <f t="shared" si="11"/>
        <v>391862607</v>
      </c>
      <c r="S54" s="179">
        <f t="shared" si="11"/>
        <v>1784765987</v>
      </c>
      <c r="T54" s="179">
        <f t="shared" si="11"/>
        <v>0</v>
      </c>
      <c r="U54" s="179">
        <f t="shared" si="11"/>
        <v>86528202905</v>
      </c>
      <c r="V54" s="314" t="s">
        <v>249</v>
      </c>
    </row>
    <row r="55" spans="1:22" s="147" customFormat="1" ht="15" customHeight="1">
      <c r="A55" s="115" t="s">
        <v>26</v>
      </c>
      <c r="B55" s="160">
        <v>518095</v>
      </c>
      <c r="C55" s="161">
        <v>10026</v>
      </c>
      <c r="D55" s="197">
        <f>SUM(B55,C55)</f>
        <v>528121</v>
      </c>
      <c r="E55" s="129">
        <v>0</v>
      </c>
      <c r="F55" s="186">
        <v>3129</v>
      </c>
      <c r="G55" s="141">
        <f>SUM(E55,F55)</f>
        <v>3129</v>
      </c>
      <c r="H55" s="186">
        <v>63906020</v>
      </c>
      <c r="I55" s="186">
        <v>25315000</v>
      </c>
      <c r="J55" s="210">
        <v>0</v>
      </c>
      <c r="K55" s="160">
        <v>0</v>
      </c>
      <c r="L55" s="160">
        <v>5249688</v>
      </c>
      <c r="M55" s="160">
        <v>10880135</v>
      </c>
      <c r="N55" s="210">
        <v>0</v>
      </c>
      <c r="O55" s="210">
        <v>0</v>
      </c>
      <c r="P55" s="211">
        <v>16400660</v>
      </c>
      <c r="Q55" s="141">
        <f>SUM(B25,P25,S25,D55,G55,H55,I55,J55,K55,L55,M55,N55,O55,P55)</f>
        <v>898859225</v>
      </c>
      <c r="R55" s="203">
        <v>2959600</v>
      </c>
      <c r="S55" s="205">
        <v>0</v>
      </c>
      <c r="T55" s="160">
        <v>0</v>
      </c>
      <c r="U55" s="141">
        <f>SUM(Q55,R55,S55,T55)</f>
        <v>901818825</v>
      </c>
      <c r="V55" s="175" t="s">
        <v>26</v>
      </c>
    </row>
    <row r="56" spans="1:22" s="147" customFormat="1" ht="15" customHeight="1">
      <c r="A56" s="115" t="s">
        <v>27</v>
      </c>
      <c r="B56" s="163">
        <v>22503570</v>
      </c>
      <c r="C56" s="126">
        <v>6292</v>
      </c>
      <c r="D56" s="199">
        <f>SUM(B56,C56)</f>
        <v>22509862</v>
      </c>
      <c r="E56" s="132">
        <v>0</v>
      </c>
      <c r="F56" s="180">
        <v>1465</v>
      </c>
      <c r="G56" s="183">
        <f>SUM(E56,F56)</f>
        <v>1465</v>
      </c>
      <c r="H56" s="180">
        <v>52946628</v>
      </c>
      <c r="I56" s="180">
        <v>8519000</v>
      </c>
      <c r="J56" s="212">
        <v>0</v>
      </c>
      <c r="K56" s="163">
        <v>0</v>
      </c>
      <c r="L56" s="163">
        <v>3553167</v>
      </c>
      <c r="M56" s="163">
        <v>4054115</v>
      </c>
      <c r="N56" s="212">
        <v>0</v>
      </c>
      <c r="O56" s="212">
        <v>0</v>
      </c>
      <c r="P56" s="213">
        <v>9537972</v>
      </c>
      <c r="Q56" s="183">
        <f>SUM(B26,P26,S26,D56,G56,H56,I56,J56,K56,L56,M56,N56,O56,P56)</f>
        <v>498710816</v>
      </c>
      <c r="R56" s="200">
        <v>5464</v>
      </c>
      <c r="S56" s="202">
        <v>0</v>
      </c>
      <c r="T56" s="163">
        <v>0</v>
      </c>
      <c r="U56" s="183">
        <f>SUM(Q56,R56,S56,T56)</f>
        <v>498716280</v>
      </c>
      <c r="V56" s="119" t="s">
        <v>27</v>
      </c>
    </row>
    <row r="57" spans="1:22" s="147" customFormat="1" ht="15" customHeight="1">
      <c r="A57" s="115" t="s">
        <v>28</v>
      </c>
      <c r="B57" s="164">
        <v>0</v>
      </c>
      <c r="C57" s="135">
        <v>1872</v>
      </c>
      <c r="D57" s="206">
        <f>SUM(B57,C57)</f>
        <v>1872</v>
      </c>
      <c r="E57" s="138">
        <v>0</v>
      </c>
      <c r="F57" s="181">
        <v>498</v>
      </c>
      <c r="G57" s="142">
        <f>SUM(E57,F57)</f>
        <v>498</v>
      </c>
      <c r="H57" s="181">
        <v>14085775</v>
      </c>
      <c r="I57" s="181">
        <v>9438000</v>
      </c>
      <c r="J57" s="214">
        <v>0</v>
      </c>
      <c r="K57" s="164">
        <v>2000</v>
      </c>
      <c r="L57" s="164">
        <v>1020117</v>
      </c>
      <c r="M57" s="164">
        <v>1055769</v>
      </c>
      <c r="N57" s="214">
        <v>0</v>
      </c>
      <c r="O57" s="214">
        <v>0</v>
      </c>
      <c r="P57" s="215">
        <v>987947</v>
      </c>
      <c r="Q57" s="142">
        <f>SUM(B27,P27,S27,D57,G57,H57,I57,J57,K57,L57,M57,N57,O57,P57)</f>
        <v>144801221</v>
      </c>
      <c r="R57" s="207">
        <v>600000</v>
      </c>
      <c r="S57" s="209">
        <v>0</v>
      </c>
      <c r="T57" s="164">
        <v>0</v>
      </c>
      <c r="U57" s="142">
        <f>SUM(Q57,R57,S57,T57)</f>
        <v>145401221</v>
      </c>
      <c r="V57" s="140" t="s">
        <v>28</v>
      </c>
    </row>
    <row r="58" spans="1:22" s="147" customFormat="1" ht="15" customHeight="1" thickBot="1">
      <c r="A58" s="350" t="s">
        <v>29</v>
      </c>
      <c r="B58" s="351">
        <f>SUM(B55:B57)</f>
        <v>23021665</v>
      </c>
      <c r="C58" s="351">
        <f aca="true" t="shared" si="12" ref="C58:U58">SUM(C55:C57)</f>
        <v>18190</v>
      </c>
      <c r="D58" s="351">
        <f t="shared" si="12"/>
        <v>23039855</v>
      </c>
      <c r="E58" s="351">
        <f t="shared" si="12"/>
        <v>0</v>
      </c>
      <c r="F58" s="351">
        <f t="shared" si="12"/>
        <v>5092</v>
      </c>
      <c r="G58" s="351">
        <f t="shared" si="12"/>
        <v>5092</v>
      </c>
      <c r="H58" s="351">
        <f t="shared" si="12"/>
        <v>130938423</v>
      </c>
      <c r="I58" s="351">
        <f t="shared" si="12"/>
        <v>43272000</v>
      </c>
      <c r="J58" s="352" t="s">
        <v>236</v>
      </c>
      <c r="K58" s="351">
        <f t="shared" si="12"/>
        <v>2000</v>
      </c>
      <c r="L58" s="351">
        <f t="shared" si="12"/>
        <v>9822972</v>
      </c>
      <c r="M58" s="351">
        <f t="shared" si="12"/>
        <v>15990019</v>
      </c>
      <c r="N58" s="352" t="s">
        <v>236</v>
      </c>
      <c r="O58" s="352" t="s">
        <v>236</v>
      </c>
      <c r="P58" s="351">
        <f t="shared" si="12"/>
        <v>26926579</v>
      </c>
      <c r="Q58" s="351">
        <f t="shared" si="12"/>
        <v>1542371262</v>
      </c>
      <c r="R58" s="351">
        <f t="shared" si="12"/>
        <v>3565064</v>
      </c>
      <c r="S58" s="351">
        <f t="shared" si="12"/>
        <v>0</v>
      </c>
      <c r="T58" s="351">
        <f t="shared" si="12"/>
        <v>0</v>
      </c>
      <c r="U58" s="351">
        <f t="shared" si="12"/>
        <v>1545936326</v>
      </c>
      <c r="V58" s="341" t="s">
        <v>250</v>
      </c>
    </row>
    <row r="59" spans="1:22" s="147" customFormat="1" ht="15" customHeight="1" thickBot="1" thickTop="1">
      <c r="A59" s="311" t="s">
        <v>30</v>
      </c>
      <c r="B59" s="146">
        <f>SUM(B54,B58)</f>
        <v>54868318</v>
      </c>
      <c r="C59" s="146">
        <f>SUM(C54,C58)</f>
        <v>631835</v>
      </c>
      <c r="D59" s="146">
        <f aca="true" t="shared" si="13" ref="D59:U59">SUM(D54,D58)</f>
        <v>55500153</v>
      </c>
      <c r="E59" s="146">
        <f t="shared" si="13"/>
        <v>0</v>
      </c>
      <c r="F59" s="146">
        <f t="shared" si="13"/>
        <v>195999</v>
      </c>
      <c r="G59" s="146">
        <f t="shared" si="13"/>
        <v>195999</v>
      </c>
      <c r="H59" s="146">
        <f t="shared" si="13"/>
        <v>3202883898</v>
      </c>
      <c r="I59" s="146">
        <f t="shared" si="13"/>
        <v>1928579914</v>
      </c>
      <c r="J59" s="146">
        <f t="shared" si="13"/>
        <v>15484222260</v>
      </c>
      <c r="K59" s="146">
        <f t="shared" si="13"/>
        <v>72006</v>
      </c>
      <c r="L59" s="146">
        <f t="shared" si="13"/>
        <v>381513210</v>
      </c>
      <c r="M59" s="146">
        <f t="shared" si="13"/>
        <v>282111913</v>
      </c>
      <c r="N59" s="146">
        <f t="shared" si="13"/>
        <v>56399210</v>
      </c>
      <c r="O59" s="146">
        <f t="shared" si="13"/>
        <v>69641108</v>
      </c>
      <c r="P59" s="146">
        <f t="shared" si="13"/>
        <v>657028193</v>
      </c>
      <c r="Q59" s="146">
        <f t="shared" si="13"/>
        <v>85893945573</v>
      </c>
      <c r="R59" s="146">
        <f t="shared" si="13"/>
        <v>395427671</v>
      </c>
      <c r="S59" s="146">
        <f t="shared" si="13"/>
        <v>1784765987</v>
      </c>
      <c r="T59" s="146">
        <f t="shared" si="13"/>
        <v>0</v>
      </c>
      <c r="U59" s="146">
        <f t="shared" si="13"/>
        <v>88074139231</v>
      </c>
      <c r="V59" s="315" t="s">
        <v>251</v>
      </c>
    </row>
  </sheetData>
  <sheetProtection/>
  <mergeCells count="39">
    <mergeCell ref="O34:O36"/>
    <mergeCell ref="P34:P36"/>
    <mergeCell ref="L34:N34"/>
    <mergeCell ref="V34:V36"/>
    <mergeCell ref="Q34:Q36"/>
    <mergeCell ref="R34:R36"/>
    <mergeCell ref="U34:U36"/>
    <mergeCell ref="S34:S36"/>
    <mergeCell ref="T34:T36"/>
    <mergeCell ref="A33:A36"/>
    <mergeCell ref="D35:D36"/>
    <mergeCell ref="G35:G36"/>
    <mergeCell ref="H34:H36"/>
    <mergeCell ref="B33:V33"/>
    <mergeCell ref="B34:D34"/>
    <mergeCell ref="E34:G34"/>
    <mergeCell ref="I34:K34"/>
    <mergeCell ref="K35:K36"/>
    <mergeCell ref="M35:M36"/>
    <mergeCell ref="A2:A6"/>
    <mergeCell ref="B3:B6"/>
    <mergeCell ref="C5:C6"/>
    <mergeCell ref="D5:D6"/>
    <mergeCell ref="B2:T2"/>
    <mergeCell ref="F5:F6"/>
    <mergeCell ref="H5:H6"/>
    <mergeCell ref="T3:T6"/>
    <mergeCell ref="M5:M6"/>
    <mergeCell ref="Q3:S4"/>
    <mergeCell ref="P4:P6"/>
    <mergeCell ref="O4:O6"/>
    <mergeCell ref="S5:S6"/>
    <mergeCell ref="C3:P3"/>
    <mergeCell ref="C4:M4"/>
    <mergeCell ref="E5:E6"/>
    <mergeCell ref="L5:L6"/>
    <mergeCell ref="I5:I6"/>
    <mergeCell ref="J5:J6"/>
    <mergeCell ref="K5:K6"/>
  </mergeCells>
  <printOptions/>
  <pageMargins left="0.787" right="0.787" top="0.87" bottom="0.71" header="0.512" footer="0.512"/>
  <pageSetup horizontalDpi="600" verticalDpi="600" orientation="landscape" paperSize="8" scale="57" r:id="rId1"/>
  <headerFooter alignWithMargins="0">
    <oddFooter>&amp;C52</oddFooter>
  </headerFooter>
  <ignoredErrors>
    <ignoredError sqref="E7 E8:E23 E25:E29" formulaRange="1"/>
    <ignoredError sqref="E24" formula="1" formulaRange="1"/>
    <ignoredError sqref="D54:U54 M24:S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90" zoomScaleSheetLayoutView="90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19" style="0" bestFit="1" customWidth="1"/>
    <col min="3" max="4" width="18.3984375" style="0" customWidth="1"/>
    <col min="5" max="10" width="18.69921875" style="0" customWidth="1"/>
    <col min="11" max="11" width="10.3984375" style="0" customWidth="1"/>
  </cols>
  <sheetData>
    <row r="1" spans="1:11" s="147" customFormat="1" ht="21.75" thickBot="1">
      <c r="A1" s="326" t="s">
        <v>76</v>
      </c>
      <c r="B1" s="326"/>
      <c r="C1" s="327"/>
      <c r="D1" s="327"/>
      <c r="E1" s="327"/>
      <c r="F1" s="327"/>
      <c r="G1" s="327"/>
      <c r="H1" s="327"/>
      <c r="I1" s="328" t="s">
        <v>41</v>
      </c>
      <c r="J1" s="327"/>
      <c r="K1" s="328" t="s">
        <v>1</v>
      </c>
    </row>
    <row r="2" spans="1:11" s="147" customFormat="1" ht="13.5">
      <c r="A2" s="426" t="s">
        <v>6</v>
      </c>
      <c r="B2" s="167"/>
      <c r="C2" s="168"/>
      <c r="D2" s="449" t="s">
        <v>234</v>
      </c>
      <c r="E2" s="151" t="s">
        <v>77</v>
      </c>
      <c r="F2" s="152"/>
      <c r="G2" s="152"/>
      <c r="H2" s="152"/>
      <c r="I2" s="152"/>
      <c r="J2" s="153"/>
      <c r="K2" s="450" t="s">
        <v>6</v>
      </c>
    </row>
    <row r="3" spans="1:11" s="147" customFormat="1" ht="13.5">
      <c r="A3" s="427"/>
      <c r="B3" s="155" t="s">
        <v>213</v>
      </c>
      <c r="C3" s="169" t="s">
        <v>78</v>
      </c>
      <c r="D3" s="447"/>
      <c r="E3" s="170" t="s">
        <v>79</v>
      </c>
      <c r="F3" s="118"/>
      <c r="G3" s="118"/>
      <c r="H3" s="118"/>
      <c r="I3" s="118"/>
      <c r="J3" s="156"/>
      <c r="K3" s="444"/>
    </row>
    <row r="4" spans="1:11" s="147" customFormat="1" ht="13.5">
      <c r="A4" s="427"/>
      <c r="B4" s="75" t="s">
        <v>214</v>
      </c>
      <c r="C4" s="171" t="s">
        <v>215</v>
      </c>
      <c r="D4" s="447"/>
      <c r="E4" s="117" t="s">
        <v>80</v>
      </c>
      <c r="F4" s="156"/>
      <c r="G4" s="117" t="s">
        <v>81</v>
      </c>
      <c r="H4" s="156"/>
      <c r="I4" s="156" t="s">
        <v>82</v>
      </c>
      <c r="J4" s="156"/>
      <c r="K4" s="444"/>
    </row>
    <row r="5" spans="1:11" s="147" customFormat="1" ht="13.5">
      <c r="A5" s="428"/>
      <c r="B5" s="172"/>
      <c r="C5" s="173"/>
      <c r="D5" s="448"/>
      <c r="E5" s="122" t="s">
        <v>83</v>
      </c>
      <c r="F5" s="122" t="s">
        <v>84</v>
      </c>
      <c r="G5" s="122" t="s">
        <v>83</v>
      </c>
      <c r="H5" s="122" t="s">
        <v>84</v>
      </c>
      <c r="I5" s="122" t="s">
        <v>83</v>
      </c>
      <c r="J5" s="122" t="s">
        <v>84</v>
      </c>
      <c r="K5" s="445"/>
    </row>
    <row r="6" spans="1:11" s="147" customFormat="1" ht="13.5" customHeight="1">
      <c r="A6" s="115" t="s">
        <v>16</v>
      </c>
      <c r="B6" s="274">
        <f>'第２表（その１）'!N36-'第２表（その２）'!Q37</f>
        <v>1175885653</v>
      </c>
      <c r="C6" s="275">
        <f>'第２表（その１）'!R36-'第２表（その２）'!U37</f>
        <v>-608886420</v>
      </c>
      <c r="D6" s="276">
        <v>18659823</v>
      </c>
      <c r="E6" s="276">
        <v>7573112417</v>
      </c>
      <c r="F6" s="276">
        <v>5271946672</v>
      </c>
      <c r="G6" s="276">
        <v>5209876539</v>
      </c>
      <c r="H6" s="276">
        <v>4790127854</v>
      </c>
      <c r="I6" s="276">
        <v>2363235878</v>
      </c>
      <c r="J6" s="277">
        <v>481818818</v>
      </c>
      <c r="K6" s="175" t="s">
        <v>16</v>
      </c>
    </row>
    <row r="7" spans="1:11" s="147" customFormat="1" ht="13.5" customHeight="1">
      <c r="A7" s="115" t="s">
        <v>17</v>
      </c>
      <c r="B7" s="274">
        <f>'第２表（その１）'!N37-'第２表（その２）'!Q38</f>
        <v>-2217870</v>
      </c>
      <c r="C7" s="275">
        <f>'第２表（その１）'!R37-'第２表（その２）'!U38</f>
        <v>2857967</v>
      </c>
      <c r="D7" s="276">
        <v>10815628</v>
      </c>
      <c r="E7" s="276">
        <v>2193581757</v>
      </c>
      <c r="F7" s="276">
        <v>1216103620</v>
      </c>
      <c r="G7" s="276">
        <v>1189540887</v>
      </c>
      <c r="H7" s="276">
        <v>1077732855</v>
      </c>
      <c r="I7" s="276">
        <v>1004040870</v>
      </c>
      <c r="J7" s="277">
        <v>138370765</v>
      </c>
      <c r="K7" s="119" t="s">
        <v>17</v>
      </c>
    </row>
    <row r="8" spans="1:11" s="147" customFormat="1" ht="13.5" customHeight="1">
      <c r="A8" s="115" t="s">
        <v>18</v>
      </c>
      <c r="B8" s="274">
        <f>'第２表（その１）'!N38-'第２表（その２）'!Q39</f>
        <v>128781120</v>
      </c>
      <c r="C8" s="275">
        <f>'第２表（その１）'!R38-'第２表（その２）'!U39</f>
        <v>131881556</v>
      </c>
      <c r="D8" s="276">
        <v>311141943</v>
      </c>
      <c r="E8" s="276">
        <v>767849209</v>
      </c>
      <c r="F8" s="276">
        <v>591611224</v>
      </c>
      <c r="G8" s="276">
        <v>574233152</v>
      </c>
      <c r="H8" s="276">
        <v>541655474</v>
      </c>
      <c r="I8" s="276">
        <v>193616057</v>
      </c>
      <c r="J8" s="277">
        <v>49955750</v>
      </c>
      <c r="K8" s="119" t="s">
        <v>18</v>
      </c>
    </row>
    <row r="9" spans="1:11" s="147" customFormat="1" ht="13.5" customHeight="1">
      <c r="A9" s="115" t="s">
        <v>19</v>
      </c>
      <c r="B9" s="274">
        <f>'第２表（その１）'!N39-'第２表（その２）'!Q40</f>
        <v>9600154</v>
      </c>
      <c r="C9" s="275">
        <f>'第２表（その１）'!R39-'第２表（その２）'!U40</f>
        <v>277259135</v>
      </c>
      <c r="D9" s="276">
        <v>57063216</v>
      </c>
      <c r="E9" s="276">
        <v>743396988</v>
      </c>
      <c r="F9" s="276">
        <v>672657791</v>
      </c>
      <c r="G9" s="276">
        <v>669870140</v>
      </c>
      <c r="H9" s="276">
        <v>646482724</v>
      </c>
      <c r="I9" s="276">
        <v>73526848</v>
      </c>
      <c r="J9" s="277">
        <v>26175067</v>
      </c>
      <c r="K9" s="119" t="s">
        <v>19</v>
      </c>
    </row>
    <row r="10" spans="1:11" s="147" customFormat="1" ht="13.5" customHeight="1">
      <c r="A10" s="134" t="s">
        <v>20</v>
      </c>
      <c r="B10" s="278">
        <f>'第２表（その１）'!N40-'第２表（その２）'!Q41</f>
        <v>139148187</v>
      </c>
      <c r="C10" s="279">
        <f>'第２表（その１）'!R40-'第２表（その２）'!U41</f>
        <v>106067731</v>
      </c>
      <c r="D10" s="280">
        <v>285439991</v>
      </c>
      <c r="E10" s="280">
        <v>500731949</v>
      </c>
      <c r="F10" s="280">
        <v>485947469</v>
      </c>
      <c r="G10" s="280">
        <v>482362558</v>
      </c>
      <c r="H10" s="280">
        <v>474447367</v>
      </c>
      <c r="I10" s="280">
        <v>18369391</v>
      </c>
      <c r="J10" s="281">
        <v>11500102</v>
      </c>
      <c r="K10" s="140" t="s">
        <v>20</v>
      </c>
    </row>
    <row r="11" spans="1:11" s="178" customFormat="1" ht="13.5" customHeight="1">
      <c r="A11" s="329" t="s">
        <v>21</v>
      </c>
      <c r="B11" s="282">
        <f>'第２表（その１）'!N41-'第２表（その２）'!Q42</f>
        <v>197931465</v>
      </c>
      <c r="C11" s="283">
        <f>'第２表（その１）'!R41-'第２表（その２）'!U42</f>
        <v>243325892</v>
      </c>
      <c r="D11" s="284">
        <v>67200000</v>
      </c>
      <c r="E11" s="285">
        <v>1772359946</v>
      </c>
      <c r="F11" s="284">
        <v>1410010688</v>
      </c>
      <c r="G11" s="284">
        <v>1387554201</v>
      </c>
      <c r="H11" s="285">
        <v>1311954647</v>
      </c>
      <c r="I11" s="284">
        <v>384805745</v>
      </c>
      <c r="J11" s="286">
        <v>98056041</v>
      </c>
      <c r="K11" s="330" t="s">
        <v>21</v>
      </c>
    </row>
    <row r="12" spans="1:11" s="178" customFormat="1" ht="13.5" customHeight="1">
      <c r="A12" s="158" t="s">
        <v>122</v>
      </c>
      <c r="B12" s="287">
        <f>'第２表（その１）'!N42-'第２表（その２）'!Q43</f>
        <v>96028296</v>
      </c>
      <c r="C12" s="288">
        <f>'第２表（その１）'!R42-'第２表（その２）'!U43</f>
        <v>179263797</v>
      </c>
      <c r="D12" s="289">
        <v>308387000</v>
      </c>
      <c r="E12" s="277">
        <v>697631910</v>
      </c>
      <c r="F12" s="289">
        <v>613955799</v>
      </c>
      <c r="G12" s="289">
        <v>608071060</v>
      </c>
      <c r="H12" s="277">
        <v>583261322</v>
      </c>
      <c r="I12" s="289">
        <v>89560850</v>
      </c>
      <c r="J12" s="276">
        <v>30694477</v>
      </c>
      <c r="K12" s="330" t="s">
        <v>95</v>
      </c>
    </row>
    <row r="13" spans="1:11" s="178" customFormat="1" ht="13.5" customHeight="1">
      <c r="A13" s="158" t="s">
        <v>125</v>
      </c>
      <c r="B13" s="287">
        <f>'第２表（その１）'!N43-'第２表（その２）'!Q44</f>
        <v>146921667</v>
      </c>
      <c r="C13" s="288">
        <f>'第２表（その１）'!R43-'第２表（その２）'!U44</f>
        <v>150270986</v>
      </c>
      <c r="D13" s="289">
        <v>221530</v>
      </c>
      <c r="E13" s="277">
        <v>1985601331</v>
      </c>
      <c r="F13" s="289">
        <v>1462764349</v>
      </c>
      <c r="G13" s="289">
        <v>1440149644</v>
      </c>
      <c r="H13" s="277">
        <v>1357136326</v>
      </c>
      <c r="I13" s="289">
        <v>545451687</v>
      </c>
      <c r="J13" s="276">
        <v>105628023</v>
      </c>
      <c r="K13" s="330" t="s">
        <v>96</v>
      </c>
    </row>
    <row r="14" spans="1:11" s="178" customFormat="1" ht="13.5" customHeight="1">
      <c r="A14" s="158" t="s">
        <v>128</v>
      </c>
      <c r="B14" s="287">
        <f>'第２表（その１）'!N44-'第２表（その２）'!Q45</f>
        <v>283708143</v>
      </c>
      <c r="C14" s="288">
        <f>'第２表（その１）'!R44-'第２表（その２）'!U45</f>
        <v>491505996</v>
      </c>
      <c r="D14" s="289">
        <v>32092905</v>
      </c>
      <c r="E14" s="277">
        <v>2103814134</v>
      </c>
      <c r="F14" s="289">
        <v>1756861579</v>
      </c>
      <c r="G14" s="289">
        <v>1750716391</v>
      </c>
      <c r="H14" s="277">
        <v>1659959220</v>
      </c>
      <c r="I14" s="289">
        <v>353097743</v>
      </c>
      <c r="J14" s="276">
        <v>96902359</v>
      </c>
      <c r="K14" s="330" t="s">
        <v>97</v>
      </c>
    </row>
    <row r="15" spans="1:11" s="147" customFormat="1" ht="13.5" customHeight="1">
      <c r="A15" s="331" t="s">
        <v>22</v>
      </c>
      <c r="B15" s="290">
        <f>'第２表（その１）'!N45-'第２表（その２）'!Q46</f>
        <v>28310970</v>
      </c>
      <c r="C15" s="291">
        <f>'第２表（その１）'!R45-'第２表（その２）'!U46</f>
        <v>63063052</v>
      </c>
      <c r="D15" s="292">
        <v>30791</v>
      </c>
      <c r="E15" s="281">
        <v>378582281</v>
      </c>
      <c r="F15" s="292">
        <v>351312092</v>
      </c>
      <c r="G15" s="292">
        <v>349095601</v>
      </c>
      <c r="H15" s="281">
        <v>340160876</v>
      </c>
      <c r="I15" s="292">
        <v>29486680</v>
      </c>
      <c r="J15" s="280">
        <v>11151216</v>
      </c>
      <c r="K15" s="332" t="s">
        <v>22</v>
      </c>
    </row>
    <row r="16" spans="1:11" s="147" customFormat="1" ht="13.5" customHeight="1">
      <c r="A16" s="158" t="s">
        <v>23</v>
      </c>
      <c r="B16" s="287">
        <f>'第２表（その１）'!N46-'第２表（その２）'!Q47</f>
        <v>-11127750</v>
      </c>
      <c r="C16" s="288">
        <f>'第２表（その１）'!R46-'第２表（その２）'!U47</f>
        <v>578670</v>
      </c>
      <c r="D16" s="289">
        <v>116602357</v>
      </c>
      <c r="E16" s="277">
        <v>41626283</v>
      </c>
      <c r="F16" s="289">
        <v>38904509</v>
      </c>
      <c r="G16" s="289">
        <v>39023190</v>
      </c>
      <c r="H16" s="277">
        <v>38388800</v>
      </c>
      <c r="I16" s="289">
        <v>2603093</v>
      </c>
      <c r="J16" s="276">
        <v>515709</v>
      </c>
      <c r="K16" s="330" t="s">
        <v>23</v>
      </c>
    </row>
    <row r="17" spans="1:11" s="147" customFormat="1" ht="13.5" customHeight="1">
      <c r="A17" s="158" t="s">
        <v>168</v>
      </c>
      <c r="B17" s="287">
        <f>'第２表（その１）'!N47-'第２表（その２）'!Q48</f>
        <v>88502865</v>
      </c>
      <c r="C17" s="288">
        <f>'第２表（その１）'!R47-'第２表（その２）'!U48</f>
        <v>89484471</v>
      </c>
      <c r="D17" s="289">
        <v>198458538</v>
      </c>
      <c r="E17" s="277">
        <v>213915508</v>
      </c>
      <c r="F17" s="289">
        <v>207742952</v>
      </c>
      <c r="G17" s="289">
        <v>202418838</v>
      </c>
      <c r="H17" s="277">
        <v>198836838</v>
      </c>
      <c r="I17" s="289">
        <v>11496670</v>
      </c>
      <c r="J17" s="276">
        <v>8906114</v>
      </c>
      <c r="K17" s="330" t="s">
        <v>98</v>
      </c>
    </row>
    <row r="18" spans="1:11" s="147" customFormat="1" ht="13.5" customHeight="1">
      <c r="A18" s="158" t="s">
        <v>216</v>
      </c>
      <c r="B18" s="287">
        <f>'第２表（その１）'!N48-'第２表（その２）'!Q49</f>
        <v>25024114</v>
      </c>
      <c r="C18" s="288">
        <f>'第２表（その１）'!R48-'第２表（その２）'!U49</f>
        <v>34294795</v>
      </c>
      <c r="D18" s="289">
        <v>0</v>
      </c>
      <c r="E18" s="277">
        <v>523520274</v>
      </c>
      <c r="F18" s="289">
        <v>444072918</v>
      </c>
      <c r="G18" s="289">
        <v>433620418</v>
      </c>
      <c r="H18" s="277">
        <v>418054230</v>
      </c>
      <c r="I18" s="289">
        <v>89899856</v>
      </c>
      <c r="J18" s="276">
        <v>26018688</v>
      </c>
      <c r="K18" s="330" t="s">
        <v>99</v>
      </c>
    </row>
    <row r="19" spans="1:11" s="147" customFormat="1" ht="13.5" customHeight="1">
      <c r="A19" s="158" t="s">
        <v>24</v>
      </c>
      <c r="B19" s="287">
        <f>'第２表（その１）'!N49-'第２表（その２）'!Q50</f>
        <v>18832967</v>
      </c>
      <c r="C19" s="288">
        <f>'第２表（その１）'!R49-'第２表（その２）'!U50</f>
        <v>88967787</v>
      </c>
      <c r="D19" s="289">
        <v>77349147</v>
      </c>
      <c r="E19" s="277">
        <v>256240392</v>
      </c>
      <c r="F19" s="289">
        <v>222813690</v>
      </c>
      <c r="G19" s="289">
        <v>222379683</v>
      </c>
      <c r="H19" s="277">
        <v>213900626</v>
      </c>
      <c r="I19" s="289">
        <v>33860709</v>
      </c>
      <c r="J19" s="276">
        <v>8913064</v>
      </c>
      <c r="K19" s="330" t="s">
        <v>24</v>
      </c>
    </row>
    <row r="20" spans="1:11" s="147" customFormat="1" ht="13.5" customHeight="1">
      <c r="A20" s="331" t="s">
        <v>25</v>
      </c>
      <c r="B20" s="290">
        <f>'第２表（その１）'!N50-'第２表（その２）'!Q51</f>
        <v>19782035</v>
      </c>
      <c r="C20" s="291">
        <f>'第２表（その１）'!R50-'第２表（その２）'!U51</f>
        <v>29008250</v>
      </c>
      <c r="D20" s="292">
        <v>167645207</v>
      </c>
      <c r="E20" s="281">
        <v>231547760</v>
      </c>
      <c r="F20" s="292">
        <v>191556895</v>
      </c>
      <c r="G20" s="292">
        <v>191089778</v>
      </c>
      <c r="H20" s="281">
        <v>184709031</v>
      </c>
      <c r="I20" s="292">
        <v>40457982</v>
      </c>
      <c r="J20" s="280">
        <v>6847864</v>
      </c>
      <c r="K20" s="332" t="s">
        <v>25</v>
      </c>
    </row>
    <row r="21" spans="1:11" s="147" customFormat="1" ht="13.5" customHeight="1">
      <c r="A21" s="158" t="s">
        <v>238</v>
      </c>
      <c r="B21" s="287">
        <f>'第２表（その１）'!N51-'第２表（その２）'!Q52</f>
        <v>-274939</v>
      </c>
      <c r="C21" s="288">
        <f>'第２表（その１）'!R51-'第２表（その２）'!U52</f>
        <v>0</v>
      </c>
      <c r="D21" s="289">
        <v>244784907</v>
      </c>
      <c r="E21" s="277">
        <v>125353776</v>
      </c>
      <c r="F21" s="289">
        <v>118208960</v>
      </c>
      <c r="G21" s="289">
        <v>118175420</v>
      </c>
      <c r="H21" s="277">
        <v>116018187</v>
      </c>
      <c r="I21" s="289">
        <v>7178356</v>
      </c>
      <c r="J21" s="276">
        <v>2190773</v>
      </c>
      <c r="K21" s="330" t="s">
        <v>100</v>
      </c>
    </row>
    <row r="22" spans="1:11" s="147" customFormat="1" ht="13.5" customHeight="1">
      <c r="A22" s="158" t="s">
        <v>104</v>
      </c>
      <c r="B22" s="287">
        <f>'第２表（その１）'!N52-'第２表（その２）'!Q53</f>
        <v>-595369</v>
      </c>
      <c r="C22" s="288">
        <f>'第２表（その１）'!R52-'第２表（その２）'!U53</f>
        <v>84237439</v>
      </c>
      <c r="D22" s="289">
        <v>102132671</v>
      </c>
      <c r="E22" s="277">
        <v>344312418</v>
      </c>
      <c r="F22" s="289">
        <v>329156900</v>
      </c>
      <c r="G22" s="289">
        <v>325532797</v>
      </c>
      <c r="H22" s="277">
        <v>320423054</v>
      </c>
      <c r="I22" s="289">
        <v>18779621</v>
      </c>
      <c r="J22" s="276">
        <v>8733846</v>
      </c>
      <c r="K22" s="330" t="s">
        <v>101</v>
      </c>
    </row>
    <row r="23" spans="1:11" s="178" customFormat="1" ht="13.5" customHeight="1">
      <c r="A23" s="325" t="s">
        <v>239</v>
      </c>
      <c r="B23" s="293">
        <f>SUM(B6:B22)</f>
        <v>2344241708</v>
      </c>
      <c r="C23" s="294">
        <f aca="true" t="shared" si="0" ref="C23:J23">SUM(C6:C22)</f>
        <v>1363181104</v>
      </c>
      <c r="D23" s="293">
        <f t="shared" si="0"/>
        <v>1998025654</v>
      </c>
      <c r="E23" s="294">
        <f t="shared" si="0"/>
        <v>20453178333</v>
      </c>
      <c r="F23" s="293">
        <f t="shared" si="0"/>
        <v>15385628107</v>
      </c>
      <c r="G23" s="293">
        <f t="shared" si="0"/>
        <v>15193710297</v>
      </c>
      <c r="H23" s="294">
        <f t="shared" si="0"/>
        <v>14273249431</v>
      </c>
      <c r="I23" s="293">
        <f t="shared" si="0"/>
        <v>5259468036</v>
      </c>
      <c r="J23" s="295">
        <f t="shared" si="0"/>
        <v>1112378676</v>
      </c>
      <c r="K23" s="314" t="s">
        <v>249</v>
      </c>
    </row>
    <row r="24" spans="1:11" s="178" customFormat="1" ht="13.5" customHeight="1">
      <c r="A24" s="158" t="s">
        <v>26</v>
      </c>
      <c r="B24" s="287">
        <f>'第２表（その１）'!N54-'第２表（その２）'!Q55</f>
        <v>-143962699</v>
      </c>
      <c r="C24" s="288">
        <f>'第２表（その１）'!R54-'第２表（その２）'!U55</f>
        <v>48232173</v>
      </c>
      <c r="D24" s="289">
        <v>1010471200</v>
      </c>
      <c r="E24" s="277">
        <v>265846500</v>
      </c>
      <c r="F24" s="289">
        <v>265846500</v>
      </c>
      <c r="G24" s="289">
        <v>265846500</v>
      </c>
      <c r="H24" s="277">
        <v>265846500</v>
      </c>
      <c r="I24" s="296">
        <v>0</v>
      </c>
      <c r="J24" s="297">
        <v>0</v>
      </c>
      <c r="K24" s="330" t="s">
        <v>26</v>
      </c>
    </row>
    <row r="25" spans="1:11" s="178" customFormat="1" ht="13.5" customHeight="1">
      <c r="A25" s="158" t="s">
        <v>27</v>
      </c>
      <c r="B25" s="287">
        <f>'第２表（その１）'!N55-'第２表（その２）'!Q56</f>
        <v>24372112</v>
      </c>
      <c r="C25" s="288">
        <f>'第２表（その１）'!R55-'第２表（その２）'!U56</f>
        <v>46267838</v>
      </c>
      <c r="D25" s="289">
        <v>158472727</v>
      </c>
      <c r="E25" s="277">
        <v>398297000</v>
      </c>
      <c r="F25" s="289">
        <v>398115500</v>
      </c>
      <c r="G25" s="289">
        <v>398297000</v>
      </c>
      <c r="H25" s="277">
        <v>398115500</v>
      </c>
      <c r="I25" s="296">
        <v>0</v>
      </c>
      <c r="J25" s="297">
        <v>0</v>
      </c>
      <c r="K25" s="330" t="s">
        <v>27</v>
      </c>
    </row>
    <row r="26" spans="1:11" s="178" customFormat="1" ht="13.5" customHeight="1">
      <c r="A26" s="134" t="s">
        <v>28</v>
      </c>
      <c r="B26" s="290">
        <f>'第２表（その１）'!N56-'第２表（その２）'!Q57</f>
        <v>2682580</v>
      </c>
      <c r="C26" s="291">
        <f>'第２表（その１）'!R56-'第２表（その２）'!U57</f>
        <v>22526715</v>
      </c>
      <c r="D26" s="292">
        <v>184469500</v>
      </c>
      <c r="E26" s="281">
        <v>95816600</v>
      </c>
      <c r="F26" s="292">
        <v>95816600</v>
      </c>
      <c r="G26" s="292">
        <v>95816600</v>
      </c>
      <c r="H26" s="281">
        <v>95816600</v>
      </c>
      <c r="I26" s="298">
        <v>0</v>
      </c>
      <c r="J26" s="299">
        <v>0</v>
      </c>
      <c r="K26" s="140" t="s">
        <v>28</v>
      </c>
    </row>
    <row r="27" spans="1:11" s="178" customFormat="1" ht="13.5" customHeight="1" thickBot="1">
      <c r="A27" s="336" t="s">
        <v>29</v>
      </c>
      <c r="B27" s="337">
        <f>SUM(B24:B26)</f>
        <v>-116908007</v>
      </c>
      <c r="C27" s="338">
        <f aca="true" t="shared" si="1" ref="C27:I27">SUM(C24:C26)</f>
        <v>117026726</v>
      </c>
      <c r="D27" s="339">
        <f t="shared" si="1"/>
        <v>1353413427</v>
      </c>
      <c r="E27" s="338">
        <f t="shared" si="1"/>
        <v>759960100</v>
      </c>
      <c r="F27" s="339">
        <f t="shared" si="1"/>
        <v>759778600</v>
      </c>
      <c r="G27" s="339">
        <f t="shared" si="1"/>
        <v>759960100</v>
      </c>
      <c r="H27" s="338">
        <f t="shared" si="1"/>
        <v>759778600</v>
      </c>
      <c r="I27" s="339">
        <f t="shared" si="1"/>
        <v>0</v>
      </c>
      <c r="J27" s="340">
        <f>SUM(J24:J26)</f>
        <v>0</v>
      </c>
      <c r="K27" s="341" t="s">
        <v>250</v>
      </c>
    </row>
    <row r="28" spans="1:11" s="147" customFormat="1" ht="13.5" customHeight="1" thickBot="1" thickTop="1">
      <c r="A28" s="311" t="s">
        <v>30</v>
      </c>
      <c r="B28" s="333">
        <f>SUM(B27,B23)</f>
        <v>2227333701</v>
      </c>
      <c r="C28" s="333">
        <f>SUM(C27,C23)</f>
        <v>1480207830</v>
      </c>
      <c r="D28" s="333">
        <f aca="true" t="shared" si="2" ref="D28:I28">SUM(D27,D23)</f>
        <v>3351439081</v>
      </c>
      <c r="E28" s="334">
        <f t="shared" si="2"/>
        <v>21213138433</v>
      </c>
      <c r="F28" s="333">
        <f t="shared" si="2"/>
        <v>16145406707</v>
      </c>
      <c r="G28" s="335">
        <f t="shared" si="2"/>
        <v>15953670397</v>
      </c>
      <c r="H28" s="334">
        <f t="shared" si="2"/>
        <v>15033028031</v>
      </c>
      <c r="I28" s="333">
        <f t="shared" si="2"/>
        <v>5259468036</v>
      </c>
      <c r="J28" s="335">
        <f>SUM(J27,J23)</f>
        <v>1112378676</v>
      </c>
      <c r="K28" s="315" t="s">
        <v>251</v>
      </c>
    </row>
  </sheetData>
  <sheetProtection/>
  <mergeCells count="3">
    <mergeCell ref="A2:A5"/>
    <mergeCell ref="D2:D5"/>
    <mergeCell ref="K2:K5"/>
  </mergeCells>
  <printOptions/>
  <pageMargins left="1.11" right="0.75" top="0.95" bottom="0.68" header="0.5118110236220472" footer="0.5118110236220472"/>
  <pageSetup horizontalDpi="600" verticalDpi="600" orientation="landscape" paperSize="8" scale="95" r:id="rId1"/>
  <headerFooter alignWithMargins="0">
    <oddFooter>&amp;C53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85" zoomScaleSheetLayoutView="85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15.8984375" style="0" customWidth="1"/>
    <col min="3" max="3" width="17.19921875" style="0" bestFit="1" customWidth="1"/>
    <col min="4" max="4" width="14.5" style="0" customWidth="1"/>
    <col min="5" max="5" width="14.09765625" style="0" customWidth="1"/>
    <col min="6" max="6" width="15.8984375" style="0" customWidth="1"/>
    <col min="7" max="7" width="15.3984375" style="0" customWidth="1"/>
    <col min="8" max="8" width="16.69921875" style="0" bestFit="1" customWidth="1"/>
    <col min="9" max="9" width="15.09765625" style="0" customWidth="1"/>
    <col min="10" max="10" width="12.69921875" style="0" bestFit="1" customWidth="1"/>
    <col min="11" max="11" width="19.19921875" style="0" bestFit="1" customWidth="1"/>
    <col min="12" max="12" width="14.69921875" style="0" bestFit="1" customWidth="1"/>
    <col min="13" max="13" width="15.59765625" style="0" customWidth="1"/>
    <col min="14" max="14" width="10.3984375" style="0" customWidth="1"/>
  </cols>
  <sheetData>
    <row r="1" spans="1:14" ht="21.75" thickBot="1">
      <c r="A1" s="6" t="s">
        <v>85</v>
      </c>
      <c r="L1" s="7" t="s">
        <v>32</v>
      </c>
      <c r="N1" s="14" t="s">
        <v>1</v>
      </c>
    </row>
    <row r="2" spans="1:14" ht="13.5">
      <c r="A2" s="113"/>
      <c r="B2" s="432" t="s">
        <v>242</v>
      </c>
      <c r="C2" s="433"/>
      <c r="D2" s="433"/>
      <c r="E2" s="433"/>
      <c r="F2" s="451"/>
      <c r="G2" s="432" t="s">
        <v>243</v>
      </c>
      <c r="H2" s="433"/>
      <c r="I2" s="433"/>
      <c r="J2" s="433"/>
      <c r="K2" s="433"/>
      <c r="L2" s="433"/>
      <c r="M2" s="433"/>
      <c r="N2" s="114"/>
    </row>
    <row r="3" spans="1:14" ht="13.5">
      <c r="A3" s="115" t="s">
        <v>6</v>
      </c>
      <c r="B3" s="116" t="s">
        <v>43</v>
      </c>
      <c r="C3" s="116" t="s">
        <v>50</v>
      </c>
      <c r="D3" s="429" t="s">
        <v>58</v>
      </c>
      <c r="E3" s="429" t="s">
        <v>59</v>
      </c>
      <c r="F3" s="429" t="s">
        <v>86</v>
      </c>
      <c r="G3" s="117" t="s">
        <v>87</v>
      </c>
      <c r="H3" s="118"/>
      <c r="I3" s="118"/>
      <c r="J3" s="118"/>
      <c r="K3" s="118"/>
      <c r="L3" s="118"/>
      <c r="M3" s="118"/>
      <c r="N3" s="119" t="s">
        <v>6</v>
      </c>
    </row>
    <row r="4" spans="1:14" ht="13.5">
      <c r="A4" s="120"/>
      <c r="B4" s="121" t="s">
        <v>217</v>
      </c>
      <c r="C4" s="121" t="s">
        <v>56</v>
      </c>
      <c r="D4" s="430"/>
      <c r="E4" s="430"/>
      <c r="F4" s="430"/>
      <c r="G4" s="122" t="s">
        <v>50</v>
      </c>
      <c r="H4" s="122" t="s">
        <v>66</v>
      </c>
      <c r="I4" s="122" t="s">
        <v>67</v>
      </c>
      <c r="J4" s="123" t="s">
        <v>68</v>
      </c>
      <c r="K4" s="124" t="s">
        <v>218</v>
      </c>
      <c r="L4" s="121" t="s">
        <v>69</v>
      </c>
      <c r="M4" s="121" t="s">
        <v>37</v>
      </c>
      <c r="N4" s="125"/>
    </row>
    <row r="5" spans="1:14" ht="13.5" customHeight="1">
      <c r="A5" s="115" t="s">
        <v>16</v>
      </c>
      <c r="B5" s="126">
        <v>83385101</v>
      </c>
      <c r="C5" s="126">
        <v>426118562</v>
      </c>
      <c r="D5" s="126">
        <v>0</v>
      </c>
      <c r="E5" s="126">
        <v>4820660</v>
      </c>
      <c r="F5" s="127">
        <f>SUM(B5:E5)</f>
        <v>514324323</v>
      </c>
      <c r="G5" s="126">
        <v>268546485</v>
      </c>
      <c r="H5" s="126">
        <v>2325178</v>
      </c>
      <c r="I5" s="127">
        <f>SUM(G5:H5)</f>
        <v>270871663</v>
      </c>
      <c r="J5" s="128">
        <v>44712767</v>
      </c>
      <c r="K5" s="129">
        <v>251835</v>
      </c>
      <c r="L5" s="130">
        <v>0</v>
      </c>
      <c r="M5" s="127">
        <f>SUM(I5,J5,K5,L5)</f>
        <v>315836265</v>
      </c>
      <c r="N5" s="119" t="s">
        <v>16</v>
      </c>
    </row>
    <row r="6" spans="1:14" ht="13.5" customHeight="1">
      <c r="A6" s="115" t="s">
        <v>17</v>
      </c>
      <c r="B6" s="126">
        <v>23081378</v>
      </c>
      <c r="C6" s="126">
        <v>93341340</v>
      </c>
      <c r="D6" s="126">
        <v>0</v>
      </c>
      <c r="E6" s="126">
        <v>1602264</v>
      </c>
      <c r="F6" s="127">
        <f aca="true" t="shared" si="0" ref="F6:F21">SUM(B6:E6)</f>
        <v>118024982</v>
      </c>
      <c r="G6" s="126">
        <v>88072641</v>
      </c>
      <c r="H6" s="126">
        <v>558262</v>
      </c>
      <c r="I6" s="127">
        <f aca="true" t="shared" si="1" ref="I6:I21">SUM(G6:H6)</f>
        <v>88630903</v>
      </c>
      <c r="J6" s="131">
        <v>15505746</v>
      </c>
      <c r="K6" s="132">
        <v>0</v>
      </c>
      <c r="L6" s="133">
        <v>0</v>
      </c>
      <c r="M6" s="127">
        <f aca="true" t="shared" si="2" ref="M6:M21">SUM(I6,J6,K6,L6)</f>
        <v>104136649</v>
      </c>
      <c r="N6" s="119" t="s">
        <v>17</v>
      </c>
    </row>
    <row r="7" spans="1:14" ht="13.5" customHeight="1">
      <c r="A7" s="115" t="s">
        <v>18</v>
      </c>
      <c r="B7" s="126">
        <v>9919014</v>
      </c>
      <c r="C7" s="126">
        <v>45804894</v>
      </c>
      <c r="D7" s="126">
        <v>3320558</v>
      </c>
      <c r="E7" s="126">
        <v>291617</v>
      </c>
      <c r="F7" s="127">
        <f t="shared" si="0"/>
        <v>59336083</v>
      </c>
      <c r="G7" s="126">
        <v>46349209</v>
      </c>
      <c r="H7" s="126">
        <v>544540</v>
      </c>
      <c r="I7" s="127">
        <f t="shared" si="1"/>
        <v>46893749</v>
      </c>
      <c r="J7" s="131">
        <v>10026626</v>
      </c>
      <c r="K7" s="132">
        <v>0</v>
      </c>
      <c r="L7" s="133">
        <v>0</v>
      </c>
      <c r="M7" s="127">
        <f t="shared" si="2"/>
        <v>56920375</v>
      </c>
      <c r="N7" s="119" t="s">
        <v>18</v>
      </c>
    </row>
    <row r="8" spans="1:14" ht="13.5" customHeight="1">
      <c r="A8" s="115" t="s">
        <v>19</v>
      </c>
      <c r="B8" s="126">
        <v>12519008</v>
      </c>
      <c r="C8" s="126">
        <v>95917000</v>
      </c>
      <c r="D8" s="126">
        <v>0</v>
      </c>
      <c r="E8" s="126">
        <v>1002652</v>
      </c>
      <c r="F8" s="127">
        <f t="shared" si="0"/>
        <v>109438660</v>
      </c>
      <c r="G8" s="126">
        <v>57915030</v>
      </c>
      <c r="H8" s="126">
        <v>265816</v>
      </c>
      <c r="I8" s="127">
        <f t="shared" si="1"/>
        <v>58180846</v>
      </c>
      <c r="J8" s="131">
        <v>10379760</v>
      </c>
      <c r="K8" s="132">
        <v>0</v>
      </c>
      <c r="L8" s="133">
        <v>0</v>
      </c>
      <c r="M8" s="127">
        <f t="shared" si="2"/>
        <v>68560606</v>
      </c>
      <c r="N8" s="119" t="s">
        <v>19</v>
      </c>
    </row>
    <row r="9" spans="1:14" ht="13.5" customHeight="1">
      <c r="A9" s="134" t="s">
        <v>20</v>
      </c>
      <c r="B9" s="135">
        <v>9748550</v>
      </c>
      <c r="C9" s="135">
        <v>80548502</v>
      </c>
      <c r="D9" s="135">
        <v>0</v>
      </c>
      <c r="E9" s="135">
        <v>133010</v>
      </c>
      <c r="F9" s="136">
        <f t="shared" si="0"/>
        <v>90430062</v>
      </c>
      <c r="G9" s="135">
        <v>55275988</v>
      </c>
      <c r="H9" s="135">
        <v>252603</v>
      </c>
      <c r="I9" s="136">
        <f t="shared" si="1"/>
        <v>55528591</v>
      </c>
      <c r="J9" s="137">
        <v>10380691</v>
      </c>
      <c r="K9" s="138">
        <v>0</v>
      </c>
      <c r="L9" s="139">
        <v>0</v>
      </c>
      <c r="M9" s="127">
        <f t="shared" si="2"/>
        <v>65909282</v>
      </c>
      <c r="N9" s="140" t="s">
        <v>20</v>
      </c>
    </row>
    <row r="10" spans="1:14" s="4" customFormat="1" ht="13.5" customHeight="1">
      <c r="A10" s="115" t="s">
        <v>21</v>
      </c>
      <c r="B10" s="126">
        <v>18951602</v>
      </c>
      <c r="C10" s="126">
        <v>88925372</v>
      </c>
      <c r="D10" s="126">
        <v>0</v>
      </c>
      <c r="E10" s="126">
        <v>312604</v>
      </c>
      <c r="F10" s="127">
        <f t="shared" si="0"/>
        <v>108189578</v>
      </c>
      <c r="G10" s="126">
        <v>85622856</v>
      </c>
      <c r="H10" s="126">
        <v>1135450</v>
      </c>
      <c r="I10" s="127">
        <f t="shared" si="1"/>
        <v>86758306</v>
      </c>
      <c r="J10" s="128">
        <v>17020199</v>
      </c>
      <c r="K10" s="129">
        <v>0</v>
      </c>
      <c r="L10" s="133">
        <v>0</v>
      </c>
      <c r="M10" s="141">
        <f t="shared" si="2"/>
        <v>103778505</v>
      </c>
      <c r="N10" s="119" t="s">
        <v>21</v>
      </c>
    </row>
    <row r="11" spans="1:14" s="4" customFormat="1" ht="13.5" customHeight="1">
      <c r="A11" s="115" t="s">
        <v>122</v>
      </c>
      <c r="B11" s="126">
        <v>12225728</v>
      </c>
      <c r="C11" s="126">
        <v>65100478</v>
      </c>
      <c r="D11" s="126">
        <v>0</v>
      </c>
      <c r="E11" s="126">
        <v>171014</v>
      </c>
      <c r="F11" s="127">
        <f t="shared" si="0"/>
        <v>77497220</v>
      </c>
      <c r="G11" s="126">
        <v>61318848</v>
      </c>
      <c r="H11" s="126">
        <v>446407</v>
      </c>
      <c r="I11" s="127">
        <f t="shared" si="1"/>
        <v>61765255</v>
      </c>
      <c r="J11" s="131">
        <v>11642324</v>
      </c>
      <c r="K11" s="132">
        <v>0</v>
      </c>
      <c r="L11" s="133">
        <v>0</v>
      </c>
      <c r="M11" s="127">
        <f t="shared" si="2"/>
        <v>73407579</v>
      </c>
      <c r="N11" s="119" t="s">
        <v>95</v>
      </c>
    </row>
    <row r="12" spans="1:14" s="4" customFormat="1" ht="13.5" customHeight="1">
      <c r="A12" s="115" t="s">
        <v>125</v>
      </c>
      <c r="B12" s="126">
        <v>25137398</v>
      </c>
      <c r="C12" s="126">
        <v>100652254</v>
      </c>
      <c r="D12" s="126">
        <v>0</v>
      </c>
      <c r="E12" s="126">
        <v>3045</v>
      </c>
      <c r="F12" s="127">
        <f t="shared" si="0"/>
        <v>125792697</v>
      </c>
      <c r="G12" s="126">
        <v>106119002</v>
      </c>
      <c r="H12" s="126">
        <v>1074694</v>
      </c>
      <c r="I12" s="127">
        <f t="shared" si="1"/>
        <v>107193696</v>
      </c>
      <c r="J12" s="131">
        <v>18870953</v>
      </c>
      <c r="K12" s="132">
        <v>0</v>
      </c>
      <c r="L12" s="133">
        <v>0</v>
      </c>
      <c r="M12" s="127">
        <f t="shared" si="2"/>
        <v>126064649</v>
      </c>
      <c r="N12" s="119" t="s">
        <v>96</v>
      </c>
    </row>
    <row r="13" spans="1:14" s="4" customFormat="1" ht="13.5" customHeight="1">
      <c r="A13" s="115" t="s">
        <v>128</v>
      </c>
      <c r="B13" s="126">
        <v>34028311</v>
      </c>
      <c r="C13" s="126">
        <v>209063456</v>
      </c>
      <c r="D13" s="126">
        <v>0</v>
      </c>
      <c r="E13" s="126">
        <v>0</v>
      </c>
      <c r="F13" s="127">
        <f t="shared" si="0"/>
        <v>243091767</v>
      </c>
      <c r="G13" s="126">
        <v>122951474</v>
      </c>
      <c r="H13" s="126">
        <v>2045069</v>
      </c>
      <c r="I13" s="127">
        <f t="shared" si="1"/>
        <v>124996543</v>
      </c>
      <c r="J13" s="131">
        <v>24566192</v>
      </c>
      <c r="K13" s="132">
        <v>0</v>
      </c>
      <c r="L13" s="133">
        <v>0</v>
      </c>
      <c r="M13" s="127">
        <f t="shared" si="2"/>
        <v>149562735</v>
      </c>
      <c r="N13" s="119" t="s">
        <v>97</v>
      </c>
    </row>
    <row r="14" spans="1:14" ht="13.5" customHeight="1">
      <c r="A14" s="134" t="s">
        <v>22</v>
      </c>
      <c r="B14" s="135">
        <v>7177511</v>
      </c>
      <c r="C14" s="135">
        <v>33286256</v>
      </c>
      <c r="D14" s="135">
        <v>0</v>
      </c>
      <c r="E14" s="135">
        <v>0</v>
      </c>
      <c r="F14" s="136">
        <f t="shared" si="0"/>
        <v>40463767</v>
      </c>
      <c r="G14" s="135">
        <v>18866119</v>
      </c>
      <c r="H14" s="135">
        <v>217934</v>
      </c>
      <c r="I14" s="136">
        <f t="shared" si="1"/>
        <v>19084053</v>
      </c>
      <c r="J14" s="137">
        <v>3242183</v>
      </c>
      <c r="K14" s="138">
        <v>0</v>
      </c>
      <c r="L14" s="139">
        <v>0</v>
      </c>
      <c r="M14" s="142">
        <f t="shared" si="2"/>
        <v>22326236</v>
      </c>
      <c r="N14" s="140" t="s">
        <v>22</v>
      </c>
    </row>
    <row r="15" spans="1:14" ht="13.5" customHeight="1">
      <c r="A15" s="115" t="s">
        <v>23</v>
      </c>
      <c r="B15" s="126">
        <v>162966</v>
      </c>
      <c r="C15" s="126">
        <v>2397000</v>
      </c>
      <c r="D15" s="126">
        <v>0</v>
      </c>
      <c r="E15" s="126">
        <v>0</v>
      </c>
      <c r="F15" s="127">
        <f t="shared" si="0"/>
        <v>2559966</v>
      </c>
      <c r="G15" s="126">
        <v>1295461</v>
      </c>
      <c r="H15" s="126">
        <v>0</v>
      </c>
      <c r="I15" s="127">
        <f t="shared" si="1"/>
        <v>1295461</v>
      </c>
      <c r="J15" s="128">
        <v>150111</v>
      </c>
      <c r="K15" s="129">
        <v>0</v>
      </c>
      <c r="L15" s="133">
        <v>0</v>
      </c>
      <c r="M15" s="127">
        <f t="shared" si="2"/>
        <v>1445572</v>
      </c>
      <c r="N15" s="119" t="s">
        <v>23</v>
      </c>
    </row>
    <row r="16" spans="1:14" ht="13.5" customHeight="1">
      <c r="A16" s="115" t="s">
        <v>134</v>
      </c>
      <c r="B16" s="126">
        <v>4634534</v>
      </c>
      <c r="C16" s="126">
        <v>17874997</v>
      </c>
      <c r="D16" s="126">
        <v>536145</v>
      </c>
      <c r="E16" s="126">
        <v>0</v>
      </c>
      <c r="F16" s="127">
        <f t="shared" si="0"/>
        <v>23045676</v>
      </c>
      <c r="G16" s="126">
        <v>15893016</v>
      </c>
      <c r="H16" s="126">
        <v>56937</v>
      </c>
      <c r="I16" s="127">
        <f t="shared" si="1"/>
        <v>15949953</v>
      </c>
      <c r="J16" s="131">
        <v>1646604</v>
      </c>
      <c r="K16" s="132">
        <v>0</v>
      </c>
      <c r="L16" s="133">
        <v>0</v>
      </c>
      <c r="M16" s="127">
        <f t="shared" si="2"/>
        <v>17596557</v>
      </c>
      <c r="N16" s="119" t="s">
        <v>98</v>
      </c>
    </row>
    <row r="17" spans="1:14" ht="13.5" customHeight="1">
      <c r="A17" s="115" t="s">
        <v>137</v>
      </c>
      <c r="B17" s="126">
        <v>10201367</v>
      </c>
      <c r="C17" s="126">
        <v>37776831</v>
      </c>
      <c r="D17" s="126">
        <v>0</v>
      </c>
      <c r="E17" s="126">
        <v>0</v>
      </c>
      <c r="F17" s="127">
        <f t="shared" si="0"/>
        <v>47978198</v>
      </c>
      <c r="G17" s="126">
        <v>44673713</v>
      </c>
      <c r="H17" s="126">
        <v>225267</v>
      </c>
      <c r="I17" s="127">
        <f t="shared" si="1"/>
        <v>44898980</v>
      </c>
      <c r="J17" s="131">
        <v>7196494</v>
      </c>
      <c r="K17" s="132">
        <v>0</v>
      </c>
      <c r="L17" s="133">
        <v>0</v>
      </c>
      <c r="M17" s="127">
        <f t="shared" si="2"/>
        <v>52095474</v>
      </c>
      <c r="N17" s="119" t="s">
        <v>99</v>
      </c>
    </row>
    <row r="18" spans="1:14" ht="13.5" customHeight="1">
      <c r="A18" s="115" t="s">
        <v>24</v>
      </c>
      <c r="B18" s="126">
        <v>2971817</v>
      </c>
      <c r="C18" s="126">
        <v>22097499</v>
      </c>
      <c r="D18" s="126">
        <v>70134820</v>
      </c>
      <c r="E18" s="126">
        <v>2384261</v>
      </c>
      <c r="F18" s="127">
        <f t="shared" si="0"/>
        <v>97588397</v>
      </c>
      <c r="G18" s="126">
        <v>19299658</v>
      </c>
      <c r="H18" s="126">
        <v>7147</v>
      </c>
      <c r="I18" s="127">
        <f t="shared" si="1"/>
        <v>19306805</v>
      </c>
      <c r="J18" s="131">
        <v>4268916</v>
      </c>
      <c r="K18" s="132">
        <v>0</v>
      </c>
      <c r="L18" s="133">
        <v>0</v>
      </c>
      <c r="M18" s="127">
        <f t="shared" si="2"/>
        <v>23575721</v>
      </c>
      <c r="N18" s="119" t="s">
        <v>24</v>
      </c>
    </row>
    <row r="19" spans="1:14" ht="13.5" customHeight="1">
      <c r="A19" s="134" t="s">
        <v>25</v>
      </c>
      <c r="B19" s="135">
        <v>3177331</v>
      </c>
      <c r="C19" s="135">
        <v>21065394</v>
      </c>
      <c r="D19" s="135">
        <v>0</v>
      </c>
      <c r="E19" s="135">
        <v>0</v>
      </c>
      <c r="F19" s="136">
        <f t="shared" si="0"/>
        <v>24242725</v>
      </c>
      <c r="G19" s="135">
        <v>13970520</v>
      </c>
      <c r="H19" s="135">
        <v>235839</v>
      </c>
      <c r="I19" s="136">
        <f t="shared" si="1"/>
        <v>14206359</v>
      </c>
      <c r="J19" s="137">
        <v>2544957</v>
      </c>
      <c r="K19" s="138">
        <v>0</v>
      </c>
      <c r="L19" s="139">
        <v>0</v>
      </c>
      <c r="M19" s="127">
        <f t="shared" si="2"/>
        <v>16751316</v>
      </c>
      <c r="N19" s="140" t="s">
        <v>25</v>
      </c>
    </row>
    <row r="20" spans="1:14" ht="13.5" customHeight="1">
      <c r="A20" s="115" t="s">
        <v>238</v>
      </c>
      <c r="B20" s="126">
        <v>1746218</v>
      </c>
      <c r="C20" s="126">
        <v>18890863</v>
      </c>
      <c r="D20" s="126">
        <v>0</v>
      </c>
      <c r="E20" s="126">
        <v>10290</v>
      </c>
      <c r="F20" s="127">
        <f t="shared" si="0"/>
        <v>20647371</v>
      </c>
      <c r="G20" s="126">
        <v>15373092</v>
      </c>
      <c r="H20" s="126">
        <v>116768</v>
      </c>
      <c r="I20" s="127">
        <f t="shared" si="1"/>
        <v>15489860</v>
      </c>
      <c r="J20" s="128">
        <v>3852249</v>
      </c>
      <c r="K20" s="129">
        <v>0</v>
      </c>
      <c r="L20" s="133">
        <v>0</v>
      </c>
      <c r="M20" s="141">
        <f t="shared" si="2"/>
        <v>19342109</v>
      </c>
      <c r="N20" s="119" t="s">
        <v>100</v>
      </c>
    </row>
    <row r="21" spans="1:14" ht="13.5" customHeight="1">
      <c r="A21" s="115" t="s">
        <v>104</v>
      </c>
      <c r="B21" s="126">
        <v>4517031</v>
      </c>
      <c r="C21" s="126">
        <v>42221000</v>
      </c>
      <c r="D21" s="126">
        <v>0</v>
      </c>
      <c r="E21" s="126">
        <v>0</v>
      </c>
      <c r="F21" s="127">
        <f t="shared" si="0"/>
        <v>46738031</v>
      </c>
      <c r="G21" s="126">
        <v>26021224</v>
      </c>
      <c r="H21" s="126">
        <v>97096</v>
      </c>
      <c r="I21" s="127">
        <f t="shared" si="1"/>
        <v>26118320</v>
      </c>
      <c r="J21" s="137">
        <v>5674400</v>
      </c>
      <c r="K21" s="138">
        <v>0</v>
      </c>
      <c r="L21" s="133">
        <v>0</v>
      </c>
      <c r="M21" s="127">
        <f t="shared" si="2"/>
        <v>31792720</v>
      </c>
      <c r="N21" s="119" t="s">
        <v>101</v>
      </c>
    </row>
    <row r="22" spans="1:14" ht="13.5" customHeight="1">
      <c r="A22" s="308" t="s">
        <v>239</v>
      </c>
      <c r="B22" s="143">
        <f>SUM(B5:B21)</f>
        <v>263584865</v>
      </c>
      <c r="C22" s="143">
        <f aca="true" t="shared" si="3" ref="C22:M22">SUM(C5:C21)</f>
        <v>1401081698</v>
      </c>
      <c r="D22" s="143">
        <f t="shared" si="3"/>
        <v>73991523</v>
      </c>
      <c r="E22" s="143">
        <f t="shared" si="3"/>
        <v>10731417</v>
      </c>
      <c r="F22" s="143">
        <f t="shared" si="3"/>
        <v>1749389503</v>
      </c>
      <c r="G22" s="143">
        <f t="shared" si="3"/>
        <v>1047564336</v>
      </c>
      <c r="H22" s="143">
        <f t="shared" si="3"/>
        <v>9605007</v>
      </c>
      <c r="I22" s="143">
        <f t="shared" si="3"/>
        <v>1057169343</v>
      </c>
      <c r="J22" s="143">
        <f t="shared" si="3"/>
        <v>191681172</v>
      </c>
      <c r="K22" s="143">
        <f t="shared" si="3"/>
        <v>251835</v>
      </c>
      <c r="L22" s="143">
        <f t="shared" si="3"/>
        <v>0</v>
      </c>
      <c r="M22" s="143">
        <f t="shared" si="3"/>
        <v>1249102350</v>
      </c>
      <c r="N22" s="314" t="s">
        <v>249</v>
      </c>
    </row>
    <row r="23" spans="1:14" ht="13.5" customHeight="1">
      <c r="A23" s="115" t="s">
        <v>26</v>
      </c>
      <c r="B23" s="144" t="s">
        <v>240</v>
      </c>
      <c r="C23" s="144" t="s">
        <v>240</v>
      </c>
      <c r="D23" s="144" t="s">
        <v>240</v>
      </c>
      <c r="E23" s="144" t="s">
        <v>240</v>
      </c>
      <c r="F23" s="144" t="s">
        <v>240</v>
      </c>
      <c r="G23" s="144" t="s">
        <v>240</v>
      </c>
      <c r="H23" s="144" t="s">
        <v>240</v>
      </c>
      <c r="I23" s="144" t="s">
        <v>240</v>
      </c>
      <c r="J23" s="144" t="s">
        <v>240</v>
      </c>
      <c r="K23" s="144" t="s">
        <v>240</v>
      </c>
      <c r="L23" s="144" t="s">
        <v>240</v>
      </c>
      <c r="M23" s="144" t="s">
        <v>240</v>
      </c>
      <c r="N23" s="119" t="s">
        <v>26</v>
      </c>
    </row>
    <row r="24" spans="1:14" ht="13.5" customHeight="1">
      <c r="A24" s="115" t="s">
        <v>27</v>
      </c>
      <c r="B24" s="144" t="s">
        <v>240</v>
      </c>
      <c r="C24" s="144" t="s">
        <v>240</v>
      </c>
      <c r="D24" s="144" t="s">
        <v>240</v>
      </c>
      <c r="E24" s="144" t="s">
        <v>240</v>
      </c>
      <c r="F24" s="144" t="s">
        <v>240</v>
      </c>
      <c r="G24" s="144" t="s">
        <v>240</v>
      </c>
      <c r="H24" s="144" t="s">
        <v>240</v>
      </c>
      <c r="I24" s="144" t="s">
        <v>240</v>
      </c>
      <c r="J24" s="144" t="s">
        <v>240</v>
      </c>
      <c r="K24" s="144" t="s">
        <v>240</v>
      </c>
      <c r="L24" s="144" t="s">
        <v>240</v>
      </c>
      <c r="M24" s="144" t="s">
        <v>240</v>
      </c>
      <c r="N24" s="119" t="s">
        <v>27</v>
      </c>
    </row>
    <row r="25" spans="1:14" s="4" customFormat="1" ht="13.5" customHeight="1">
      <c r="A25" s="115" t="s">
        <v>28</v>
      </c>
      <c r="B25" s="144" t="s">
        <v>240</v>
      </c>
      <c r="C25" s="144" t="s">
        <v>240</v>
      </c>
      <c r="D25" s="144" t="s">
        <v>240</v>
      </c>
      <c r="E25" s="144" t="s">
        <v>240</v>
      </c>
      <c r="F25" s="144" t="s">
        <v>240</v>
      </c>
      <c r="G25" s="144" t="s">
        <v>240</v>
      </c>
      <c r="H25" s="144" t="s">
        <v>240</v>
      </c>
      <c r="I25" s="144" t="s">
        <v>240</v>
      </c>
      <c r="J25" s="144" t="s">
        <v>240</v>
      </c>
      <c r="K25" s="144" t="s">
        <v>240</v>
      </c>
      <c r="L25" s="144" t="s">
        <v>240</v>
      </c>
      <c r="M25" s="144" t="s">
        <v>240</v>
      </c>
      <c r="N25" s="119" t="s">
        <v>28</v>
      </c>
    </row>
    <row r="26" spans="1:14" s="4" customFormat="1" ht="13.5" customHeight="1" thickBot="1">
      <c r="A26" s="353" t="s">
        <v>29</v>
      </c>
      <c r="B26" s="354" t="s">
        <v>241</v>
      </c>
      <c r="C26" s="354" t="s">
        <v>241</v>
      </c>
      <c r="D26" s="354" t="s">
        <v>241</v>
      </c>
      <c r="E26" s="354" t="s">
        <v>241</v>
      </c>
      <c r="F26" s="354" t="s">
        <v>241</v>
      </c>
      <c r="G26" s="354" t="s">
        <v>241</v>
      </c>
      <c r="H26" s="355" t="s">
        <v>241</v>
      </c>
      <c r="I26" s="356" t="s">
        <v>241</v>
      </c>
      <c r="J26" s="356" t="s">
        <v>241</v>
      </c>
      <c r="K26" s="356" t="s">
        <v>241</v>
      </c>
      <c r="L26" s="356" t="s">
        <v>241</v>
      </c>
      <c r="M26" s="356" t="s">
        <v>241</v>
      </c>
      <c r="N26" s="357" t="s">
        <v>250</v>
      </c>
    </row>
    <row r="27" spans="1:14" ht="13.5" customHeight="1" thickBot="1" thickTop="1">
      <c r="A27" s="311" t="s">
        <v>30</v>
      </c>
      <c r="B27" s="323">
        <f>SUM(B22)</f>
        <v>263584865</v>
      </c>
      <c r="C27" s="312">
        <f aca="true" t="shared" si="4" ref="C27:M27">SUM(C22)</f>
        <v>1401081698</v>
      </c>
      <c r="D27" s="312">
        <f t="shared" si="4"/>
        <v>73991523</v>
      </c>
      <c r="E27" s="323">
        <f t="shared" si="4"/>
        <v>10731417</v>
      </c>
      <c r="F27" s="323">
        <f t="shared" si="4"/>
        <v>1749389503</v>
      </c>
      <c r="G27" s="323">
        <f t="shared" si="4"/>
        <v>1047564336</v>
      </c>
      <c r="H27" s="312">
        <f t="shared" si="4"/>
        <v>9605007</v>
      </c>
      <c r="I27" s="324">
        <f t="shared" si="4"/>
        <v>1057169343</v>
      </c>
      <c r="J27" s="324">
        <f t="shared" si="4"/>
        <v>191681172</v>
      </c>
      <c r="K27" s="324">
        <f t="shared" si="4"/>
        <v>251835</v>
      </c>
      <c r="L27" s="312">
        <f t="shared" si="4"/>
        <v>0</v>
      </c>
      <c r="M27" s="312">
        <f t="shared" si="4"/>
        <v>1249102350</v>
      </c>
      <c r="N27" s="315" t="s">
        <v>251</v>
      </c>
    </row>
    <row r="28" spans="1:14" ht="13.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7"/>
    </row>
    <row r="29" spans="1:14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4" ht="21.75" thickBot="1">
      <c r="A30" s="6" t="s">
        <v>219</v>
      </c>
      <c r="B30" s="147"/>
      <c r="C30" s="147"/>
      <c r="D30" s="147"/>
      <c r="E30" s="147"/>
      <c r="F30" s="147"/>
      <c r="G30" s="147"/>
      <c r="H30" s="149"/>
      <c r="I30" s="147"/>
      <c r="J30" s="150"/>
      <c r="K30" s="147"/>
      <c r="L30" s="150" t="s">
        <v>1</v>
      </c>
      <c r="M30" s="147"/>
      <c r="N30" s="147"/>
    </row>
    <row r="31" spans="1:14" ht="13.5">
      <c r="A31" s="426" t="s">
        <v>6</v>
      </c>
      <c r="B31" s="452" t="s">
        <v>75</v>
      </c>
      <c r="C31" s="453"/>
      <c r="D31" s="454"/>
      <c r="E31" s="455" t="s">
        <v>220</v>
      </c>
      <c r="F31" s="151" t="s">
        <v>88</v>
      </c>
      <c r="G31" s="152"/>
      <c r="H31" s="152"/>
      <c r="I31" s="152"/>
      <c r="J31" s="152"/>
      <c r="K31" s="153"/>
      <c r="L31" s="450" t="s">
        <v>222</v>
      </c>
      <c r="M31" s="154"/>
      <c r="N31" s="147"/>
    </row>
    <row r="32" spans="1:14" ht="13.5">
      <c r="A32" s="427"/>
      <c r="B32" s="429" t="s">
        <v>235</v>
      </c>
      <c r="C32" s="429" t="s">
        <v>232</v>
      </c>
      <c r="D32" s="116"/>
      <c r="E32" s="431"/>
      <c r="F32" s="437" t="s">
        <v>221</v>
      </c>
      <c r="G32" s="438"/>
      <c r="H32" s="438"/>
      <c r="I32" s="438"/>
      <c r="J32" s="438"/>
      <c r="K32" s="438"/>
      <c r="L32" s="444"/>
      <c r="M32" s="147"/>
      <c r="N32" s="147"/>
    </row>
    <row r="33" spans="1:14" ht="13.5">
      <c r="A33" s="427"/>
      <c r="B33" s="431"/>
      <c r="C33" s="431"/>
      <c r="D33" s="155" t="s">
        <v>86</v>
      </c>
      <c r="E33" s="431"/>
      <c r="F33" s="117" t="s">
        <v>80</v>
      </c>
      <c r="G33" s="156"/>
      <c r="H33" s="117" t="s">
        <v>81</v>
      </c>
      <c r="I33" s="156"/>
      <c r="J33" s="437" t="s">
        <v>82</v>
      </c>
      <c r="K33" s="439"/>
      <c r="L33" s="444"/>
      <c r="M33" s="154"/>
      <c r="N33" s="147"/>
    </row>
    <row r="34" spans="1:14" ht="13.5">
      <c r="A34" s="428"/>
      <c r="B34" s="430"/>
      <c r="C34" s="430"/>
      <c r="D34" s="121"/>
      <c r="E34" s="430"/>
      <c r="F34" s="122" t="s">
        <v>83</v>
      </c>
      <c r="G34" s="122" t="s">
        <v>84</v>
      </c>
      <c r="H34" s="122" t="s">
        <v>83</v>
      </c>
      <c r="I34" s="122" t="s">
        <v>84</v>
      </c>
      <c r="J34" s="122" t="s">
        <v>83</v>
      </c>
      <c r="K34" s="122" t="s">
        <v>84</v>
      </c>
      <c r="L34" s="445"/>
      <c r="M34" s="154"/>
      <c r="N34" s="147"/>
    </row>
    <row r="35" spans="1:14" ht="13.5">
      <c r="A35" s="115" t="s">
        <v>16</v>
      </c>
      <c r="B35" s="126">
        <v>3241650</v>
      </c>
      <c r="C35" s="126">
        <v>0</v>
      </c>
      <c r="D35" s="127">
        <f>SUM(M5,B35,C35)</f>
        <v>319077915</v>
      </c>
      <c r="E35" s="127">
        <f>F5-D35</f>
        <v>195246408</v>
      </c>
      <c r="F35" s="126">
        <v>181808715</v>
      </c>
      <c r="G35" s="126">
        <v>140150668</v>
      </c>
      <c r="H35" s="126">
        <v>121525459</v>
      </c>
      <c r="I35" s="126">
        <v>119056332</v>
      </c>
      <c r="J35" s="126">
        <v>60283256</v>
      </c>
      <c r="K35" s="126">
        <v>21094336</v>
      </c>
      <c r="L35" s="157" t="s">
        <v>16</v>
      </c>
      <c r="M35" s="158"/>
      <c r="N35" s="147"/>
    </row>
    <row r="36" spans="1:14" ht="13.5">
      <c r="A36" s="115" t="s">
        <v>17</v>
      </c>
      <c r="B36" s="126">
        <v>7236272</v>
      </c>
      <c r="C36" s="126">
        <v>0</v>
      </c>
      <c r="D36" s="127">
        <f aca="true" t="shared" si="5" ref="D36:D51">SUM(M6,B36,C36)</f>
        <v>111372921</v>
      </c>
      <c r="E36" s="127">
        <f aca="true" t="shared" si="6" ref="E36:E51">F6-D36</f>
        <v>6652061</v>
      </c>
      <c r="F36" s="126">
        <v>37993276</v>
      </c>
      <c r="G36" s="126">
        <v>32674317</v>
      </c>
      <c r="H36" s="126">
        <v>23480213</v>
      </c>
      <c r="I36" s="126">
        <v>21956544</v>
      </c>
      <c r="J36" s="126">
        <v>14513063</v>
      </c>
      <c r="K36" s="126">
        <v>10717773</v>
      </c>
      <c r="L36" s="157" t="s">
        <v>17</v>
      </c>
      <c r="M36" s="158"/>
      <c r="N36" s="147"/>
    </row>
    <row r="37" spans="1:14" ht="13.5">
      <c r="A37" s="115" t="s">
        <v>18</v>
      </c>
      <c r="B37" s="126">
        <v>5667875</v>
      </c>
      <c r="C37" s="126">
        <v>0</v>
      </c>
      <c r="D37" s="127">
        <f t="shared" si="5"/>
        <v>62588250</v>
      </c>
      <c r="E37" s="127">
        <f t="shared" si="6"/>
        <v>-3252167</v>
      </c>
      <c r="F37" s="126">
        <v>15403060</v>
      </c>
      <c r="G37" s="126">
        <v>14609198</v>
      </c>
      <c r="H37" s="126">
        <v>13831948</v>
      </c>
      <c r="I37" s="126">
        <v>13805212</v>
      </c>
      <c r="J37" s="126">
        <v>1571112</v>
      </c>
      <c r="K37" s="126">
        <v>803986</v>
      </c>
      <c r="L37" s="157" t="s">
        <v>18</v>
      </c>
      <c r="M37" s="158"/>
      <c r="N37" s="147"/>
    </row>
    <row r="38" spans="1:14" ht="13.5">
      <c r="A38" s="115" t="s">
        <v>19</v>
      </c>
      <c r="B38" s="126">
        <v>2400</v>
      </c>
      <c r="C38" s="126">
        <v>0</v>
      </c>
      <c r="D38" s="127">
        <f t="shared" si="5"/>
        <v>68563006</v>
      </c>
      <c r="E38" s="127">
        <f t="shared" si="6"/>
        <v>40875654</v>
      </c>
      <c r="F38" s="126">
        <v>20614924</v>
      </c>
      <c r="G38" s="126">
        <v>20107723</v>
      </c>
      <c r="H38" s="126">
        <v>19808260</v>
      </c>
      <c r="I38" s="126">
        <v>19795962</v>
      </c>
      <c r="J38" s="126">
        <v>806664</v>
      </c>
      <c r="K38" s="126">
        <v>311761</v>
      </c>
      <c r="L38" s="157" t="s">
        <v>19</v>
      </c>
      <c r="M38" s="158"/>
      <c r="N38" s="147"/>
    </row>
    <row r="39" spans="1:14" ht="13.5">
      <c r="A39" s="134" t="s">
        <v>20</v>
      </c>
      <c r="B39" s="126">
        <v>0</v>
      </c>
      <c r="C39" s="126">
        <v>0</v>
      </c>
      <c r="D39" s="127">
        <f t="shared" si="5"/>
        <v>65909282</v>
      </c>
      <c r="E39" s="127">
        <f t="shared" si="6"/>
        <v>24520780</v>
      </c>
      <c r="F39" s="135">
        <v>16597979</v>
      </c>
      <c r="G39" s="135">
        <v>16278782</v>
      </c>
      <c r="H39" s="135">
        <v>15956242</v>
      </c>
      <c r="I39" s="135">
        <v>15956242</v>
      </c>
      <c r="J39" s="135">
        <v>641737</v>
      </c>
      <c r="K39" s="135">
        <v>322540</v>
      </c>
      <c r="L39" s="159" t="s">
        <v>20</v>
      </c>
      <c r="M39" s="158"/>
      <c r="N39" s="147"/>
    </row>
    <row r="40" spans="1:14" ht="13.5">
      <c r="A40" s="115" t="s">
        <v>21</v>
      </c>
      <c r="B40" s="160">
        <v>0</v>
      </c>
      <c r="C40" s="161">
        <v>0</v>
      </c>
      <c r="D40" s="162">
        <f t="shared" si="5"/>
        <v>103778505</v>
      </c>
      <c r="E40" s="162">
        <f t="shared" si="6"/>
        <v>4411073</v>
      </c>
      <c r="F40" s="126">
        <v>80596964</v>
      </c>
      <c r="G40" s="126">
        <v>31277961</v>
      </c>
      <c r="H40" s="126">
        <v>28331199</v>
      </c>
      <c r="I40" s="126">
        <v>27900784</v>
      </c>
      <c r="J40" s="126">
        <v>52265765</v>
      </c>
      <c r="K40" s="126">
        <v>3377177</v>
      </c>
      <c r="L40" s="157" t="s">
        <v>21</v>
      </c>
      <c r="M40" s="158"/>
      <c r="N40" s="147"/>
    </row>
    <row r="41" spans="1:14" ht="13.5">
      <c r="A41" s="115" t="s">
        <v>122</v>
      </c>
      <c r="B41" s="163">
        <v>40530</v>
      </c>
      <c r="C41" s="126">
        <v>0</v>
      </c>
      <c r="D41" s="127">
        <f t="shared" si="5"/>
        <v>73448109</v>
      </c>
      <c r="E41" s="127">
        <f t="shared" si="6"/>
        <v>4049111</v>
      </c>
      <c r="F41" s="126">
        <v>28832280</v>
      </c>
      <c r="G41" s="126">
        <v>18510064</v>
      </c>
      <c r="H41" s="126">
        <v>16947840</v>
      </c>
      <c r="I41" s="126">
        <v>16534387</v>
      </c>
      <c r="J41" s="126">
        <v>11884440</v>
      </c>
      <c r="K41" s="126">
        <v>1975677</v>
      </c>
      <c r="L41" s="157" t="s">
        <v>95</v>
      </c>
      <c r="M41" s="158"/>
      <c r="N41" s="147"/>
    </row>
    <row r="42" spans="1:14" ht="13.5">
      <c r="A42" s="115" t="s">
        <v>125</v>
      </c>
      <c r="B42" s="163">
        <v>24474</v>
      </c>
      <c r="C42" s="126">
        <v>0</v>
      </c>
      <c r="D42" s="127">
        <f t="shared" si="5"/>
        <v>126089123</v>
      </c>
      <c r="E42" s="127">
        <f t="shared" si="6"/>
        <v>-296426</v>
      </c>
      <c r="F42" s="126">
        <v>60297970</v>
      </c>
      <c r="G42" s="126">
        <v>38206182</v>
      </c>
      <c r="H42" s="126">
        <v>32855256</v>
      </c>
      <c r="I42" s="126">
        <v>31320196</v>
      </c>
      <c r="J42" s="126">
        <v>27442714</v>
      </c>
      <c r="K42" s="126">
        <v>6885986</v>
      </c>
      <c r="L42" s="157" t="s">
        <v>96</v>
      </c>
      <c r="M42" s="158"/>
      <c r="N42" s="147"/>
    </row>
    <row r="43" spans="1:14" ht="13.5">
      <c r="A43" s="115" t="s">
        <v>128</v>
      </c>
      <c r="B43" s="163">
        <v>0</v>
      </c>
      <c r="C43" s="126">
        <v>0</v>
      </c>
      <c r="D43" s="127">
        <f t="shared" si="5"/>
        <v>149562735</v>
      </c>
      <c r="E43" s="127">
        <f t="shared" si="6"/>
        <v>93529032</v>
      </c>
      <c r="F43" s="126">
        <v>63051834</v>
      </c>
      <c r="G43" s="126">
        <v>49578795</v>
      </c>
      <c r="H43" s="126">
        <v>46111709</v>
      </c>
      <c r="I43" s="126">
        <v>44793912</v>
      </c>
      <c r="J43" s="126">
        <v>16940125</v>
      </c>
      <c r="K43" s="126">
        <v>4784883</v>
      </c>
      <c r="L43" s="157" t="s">
        <v>97</v>
      </c>
      <c r="M43" s="158"/>
      <c r="N43" s="147"/>
    </row>
    <row r="44" spans="1:14" ht="13.5">
      <c r="A44" s="134" t="s">
        <v>22</v>
      </c>
      <c r="B44" s="164">
        <v>0</v>
      </c>
      <c r="C44" s="135">
        <v>0</v>
      </c>
      <c r="D44" s="136">
        <f t="shared" si="5"/>
        <v>22326236</v>
      </c>
      <c r="E44" s="136">
        <f t="shared" si="6"/>
        <v>18137531</v>
      </c>
      <c r="F44" s="135">
        <v>12378585</v>
      </c>
      <c r="G44" s="135">
        <v>11903416</v>
      </c>
      <c r="H44" s="135">
        <v>11242099</v>
      </c>
      <c r="I44" s="135">
        <v>11163699</v>
      </c>
      <c r="J44" s="135">
        <v>1136486</v>
      </c>
      <c r="K44" s="135">
        <v>739717</v>
      </c>
      <c r="L44" s="159" t="s">
        <v>22</v>
      </c>
      <c r="M44" s="158"/>
      <c r="N44" s="147"/>
    </row>
    <row r="45" spans="1:14" ht="13.5">
      <c r="A45" s="115" t="s">
        <v>23</v>
      </c>
      <c r="B45" s="126">
        <v>0</v>
      </c>
      <c r="C45" s="126">
        <v>0</v>
      </c>
      <c r="D45" s="127">
        <f t="shared" si="5"/>
        <v>1445572</v>
      </c>
      <c r="E45" s="127">
        <f t="shared" si="6"/>
        <v>1114394</v>
      </c>
      <c r="F45" s="126">
        <v>323391</v>
      </c>
      <c r="G45" s="126">
        <v>320261</v>
      </c>
      <c r="H45" s="126">
        <v>315010</v>
      </c>
      <c r="I45" s="126">
        <v>313200</v>
      </c>
      <c r="J45" s="126">
        <v>8381</v>
      </c>
      <c r="K45" s="126">
        <v>7061</v>
      </c>
      <c r="L45" s="157" t="s">
        <v>23</v>
      </c>
      <c r="M45" s="158"/>
      <c r="N45" s="147"/>
    </row>
    <row r="46" spans="1:14" ht="13.5">
      <c r="A46" s="115" t="s">
        <v>168</v>
      </c>
      <c r="B46" s="126">
        <v>536145</v>
      </c>
      <c r="C46" s="126">
        <v>0</v>
      </c>
      <c r="D46" s="127">
        <f t="shared" si="5"/>
        <v>18132702</v>
      </c>
      <c r="E46" s="127">
        <f t="shared" si="6"/>
        <v>4912974</v>
      </c>
      <c r="F46" s="126">
        <v>7634840</v>
      </c>
      <c r="G46" s="126">
        <v>6903788</v>
      </c>
      <c r="H46" s="126">
        <v>6672962</v>
      </c>
      <c r="I46" s="126">
        <v>6672962</v>
      </c>
      <c r="J46" s="126">
        <v>961878</v>
      </c>
      <c r="K46" s="126">
        <v>230826</v>
      </c>
      <c r="L46" s="157" t="s">
        <v>98</v>
      </c>
      <c r="M46" s="158"/>
      <c r="N46" s="147"/>
    </row>
    <row r="47" spans="1:14" ht="13.5">
      <c r="A47" s="115" t="s">
        <v>216</v>
      </c>
      <c r="B47" s="126">
        <v>0</v>
      </c>
      <c r="C47" s="126">
        <v>0</v>
      </c>
      <c r="D47" s="127">
        <f t="shared" si="5"/>
        <v>52095474</v>
      </c>
      <c r="E47" s="127">
        <f t="shared" si="6"/>
        <v>-4117276</v>
      </c>
      <c r="F47" s="126">
        <v>17763250</v>
      </c>
      <c r="G47" s="126">
        <v>14762880</v>
      </c>
      <c r="H47" s="126">
        <v>14794982</v>
      </c>
      <c r="I47" s="126">
        <v>13892804</v>
      </c>
      <c r="J47" s="126">
        <v>2968268</v>
      </c>
      <c r="K47" s="126">
        <v>870076</v>
      </c>
      <c r="L47" s="157" t="s">
        <v>99</v>
      </c>
      <c r="M47" s="158"/>
      <c r="N47" s="147"/>
    </row>
    <row r="48" spans="1:14" ht="13.5">
      <c r="A48" s="115" t="s">
        <v>24</v>
      </c>
      <c r="B48" s="126">
        <v>0</v>
      </c>
      <c r="C48" s="126">
        <v>0</v>
      </c>
      <c r="D48" s="127">
        <f t="shared" si="5"/>
        <v>23575721</v>
      </c>
      <c r="E48" s="127">
        <f t="shared" si="6"/>
        <v>74012676</v>
      </c>
      <c r="F48" s="126">
        <v>4483510</v>
      </c>
      <c r="G48" s="126">
        <v>4436745</v>
      </c>
      <c r="H48" s="126">
        <v>4015317</v>
      </c>
      <c r="I48" s="126">
        <v>3968552</v>
      </c>
      <c r="J48" s="126">
        <v>468193</v>
      </c>
      <c r="K48" s="126">
        <v>468193</v>
      </c>
      <c r="L48" s="157" t="s">
        <v>24</v>
      </c>
      <c r="M48" s="158"/>
      <c r="N48" s="147"/>
    </row>
    <row r="49" spans="1:14" ht="13.5">
      <c r="A49" s="134" t="s">
        <v>25</v>
      </c>
      <c r="B49" s="135">
        <v>0</v>
      </c>
      <c r="C49" s="126">
        <v>0</v>
      </c>
      <c r="D49" s="127">
        <f t="shared" si="5"/>
        <v>16751316</v>
      </c>
      <c r="E49" s="127">
        <f t="shared" si="6"/>
        <v>7491409</v>
      </c>
      <c r="F49" s="135">
        <v>6567119</v>
      </c>
      <c r="G49" s="135">
        <v>5713961</v>
      </c>
      <c r="H49" s="135">
        <v>5298022</v>
      </c>
      <c r="I49" s="135">
        <v>5272147</v>
      </c>
      <c r="J49" s="135">
        <v>1269097</v>
      </c>
      <c r="K49" s="135">
        <v>441814</v>
      </c>
      <c r="L49" s="159" t="s">
        <v>25</v>
      </c>
      <c r="M49" s="158"/>
      <c r="N49" s="147"/>
    </row>
    <row r="50" spans="1:14" ht="13.5">
      <c r="A50" s="115" t="s">
        <v>238</v>
      </c>
      <c r="B50" s="126">
        <v>0</v>
      </c>
      <c r="C50" s="160">
        <v>0</v>
      </c>
      <c r="D50" s="162">
        <f t="shared" si="5"/>
        <v>19342109</v>
      </c>
      <c r="E50" s="162">
        <f t="shared" si="6"/>
        <v>1305262</v>
      </c>
      <c r="F50" s="126">
        <v>3276054</v>
      </c>
      <c r="G50" s="126">
        <v>3212211</v>
      </c>
      <c r="H50" s="126">
        <v>3227780</v>
      </c>
      <c r="I50" s="126">
        <v>3210113</v>
      </c>
      <c r="J50" s="126">
        <v>48274</v>
      </c>
      <c r="K50" s="126">
        <v>2098</v>
      </c>
      <c r="L50" s="157" t="s">
        <v>100</v>
      </c>
      <c r="M50" s="158"/>
      <c r="N50" s="147"/>
    </row>
    <row r="51" spans="1:14" ht="13.5">
      <c r="A51" s="115" t="s">
        <v>223</v>
      </c>
      <c r="B51" s="126">
        <v>0</v>
      </c>
      <c r="C51" s="164">
        <v>0</v>
      </c>
      <c r="D51" s="136">
        <f t="shared" si="5"/>
        <v>31792720</v>
      </c>
      <c r="E51" s="136">
        <f t="shared" si="6"/>
        <v>14945311</v>
      </c>
      <c r="F51" s="126">
        <v>7443316</v>
      </c>
      <c r="G51" s="126">
        <v>7236520</v>
      </c>
      <c r="H51" s="126">
        <v>7349703</v>
      </c>
      <c r="I51" s="126">
        <v>7164646</v>
      </c>
      <c r="J51" s="126">
        <v>93613</v>
      </c>
      <c r="K51" s="126">
        <v>71874</v>
      </c>
      <c r="L51" s="157" t="s">
        <v>101</v>
      </c>
      <c r="M51" s="158"/>
      <c r="N51" s="147"/>
    </row>
    <row r="52" spans="1:14" ht="13.5">
      <c r="A52" s="308" t="s">
        <v>239</v>
      </c>
      <c r="B52" s="309">
        <f>SUM(B35:B51)</f>
        <v>16749346</v>
      </c>
      <c r="C52" s="309">
        <f aca="true" t="shared" si="7" ref="C52:K52">SUM(C35:C51)</f>
        <v>0</v>
      </c>
      <c r="D52" s="309">
        <f t="shared" si="7"/>
        <v>1265851696</v>
      </c>
      <c r="E52" s="309">
        <f t="shared" si="7"/>
        <v>483537807</v>
      </c>
      <c r="F52" s="309">
        <f t="shared" si="7"/>
        <v>565067067</v>
      </c>
      <c r="G52" s="309">
        <f t="shared" si="7"/>
        <v>415883472</v>
      </c>
      <c r="H52" s="309">
        <f t="shared" si="7"/>
        <v>371764001</v>
      </c>
      <c r="I52" s="309">
        <f t="shared" si="7"/>
        <v>362777694</v>
      </c>
      <c r="J52" s="309">
        <f t="shared" si="7"/>
        <v>193303066</v>
      </c>
      <c r="K52" s="309">
        <f t="shared" si="7"/>
        <v>53105778</v>
      </c>
      <c r="L52" s="310" t="s">
        <v>249</v>
      </c>
      <c r="M52" s="158"/>
      <c r="N52" s="147"/>
    </row>
    <row r="53" spans="1:14" ht="13.5">
      <c r="A53" s="115" t="s">
        <v>26</v>
      </c>
      <c r="B53" s="144" t="s">
        <v>240</v>
      </c>
      <c r="C53" s="144" t="s">
        <v>240</v>
      </c>
      <c r="D53" s="144" t="s">
        <v>240</v>
      </c>
      <c r="E53" s="144" t="s">
        <v>240</v>
      </c>
      <c r="F53" s="144" t="s">
        <v>240</v>
      </c>
      <c r="G53" s="144" t="s">
        <v>240</v>
      </c>
      <c r="H53" s="144" t="s">
        <v>240</v>
      </c>
      <c r="I53" s="144" t="s">
        <v>240</v>
      </c>
      <c r="J53" s="144" t="s">
        <v>240</v>
      </c>
      <c r="K53" s="144" t="s">
        <v>240</v>
      </c>
      <c r="L53" s="165" t="s">
        <v>26</v>
      </c>
      <c r="M53" s="158"/>
      <c r="N53" s="147"/>
    </row>
    <row r="54" spans="1:14" ht="13.5">
      <c r="A54" s="115" t="s">
        <v>27</v>
      </c>
      <c r="B54" s="144" t="s">
        <v>240</v>
      </c>
      <c r="C54" s="144" t="s">
        <v>240</v>
      </c>
      <c r="D54" s="144" t="s">
        <v>240</v>
      </c>
      <c r="E54" s="144" t="s">
        <v>240</v>
      </c>
      <c r="F54" s="144" t="s">
        <v>240</v>
      </c>
      <c r="G54" s="144" t="s">
        <v>240</v>
      </c>
      <c r="H54" s="144" t="s">
        <v>240</v>
      </c>
      <c r="I54" s="144" t="s">
        <v>240</v>
      </c>
      <c r="J54" s="144" t="s">
        <v>240</v>
      </c>
      <c r="K54" s="144" t="s">
        <v>240</v>
      </c>
      <c r="L54" s="165" t="s">
        <v>27</v>
      </c>
      <c r="M54" s="158"/>
      <c r="N54" s="147"/>
    </row>
    <row r="55" spans="1:14" ht="13.5">
      <c r="A55" s="134" t="s">
        <v>28</v>
      </c>
      <c r="B55" s="145" t="s">
        <v>240</v>
      </c>
      <c r="C55" s="145" t="s">
        <v>240</v>
      </c>
      <c r="D55" s="145" t="s">
        <v>240</v>
      </c>
      <c r="E55" s="145" t="s">
        <v>240</v>
      </c>
      <c r="F55" s="145" t="s">
        <v>240</v>
      </c>
      <c r="G55" s="145" t="s">
        <v>240</v>
      </c>
      <c r="H55" s="145" t="s">
        <v>240</v>
      </c>
      <c r="I55" s="145" t="s">
        <v>240</v>
      </c>
      <c r="J55" s="145" t="s">
        <v>240</v>
      </c>
      <c r="K55" s="145" t="s">
        <v>240</v>
      </c>
      <c r="L55" s="166" t="s">
        <v>28</v>
      </c>
      <c r="M55" s="158"/>
      <c r="N55" s="147"/>
    </row>
    <row r="56" spans="1:14" ht="14.25" thickBot="1">
      <c r="A56" s="350" t="s">
        <v>29</v>
      </c>
      <c r="B56" s="355" t="s">
        <v>241</v>
      </c>
      <c r="C56" s="355" t="s">
        <v>241</v>
      </c>
      <c r="D56" s="355" t="s">
        <v>241</v>
      </c>
      <c r="E56" s="355" t="s">
        <v>241</v>
      </c>
      <c r="F56" s="355" t="s">
        <v>241</v>
      </c>
      <c r="G56" s="355" t="s">
        <v>241</v>
      </c>
      <c r="H56" s="355" t="s">
        <v>241</v>
      </c>
      <c r="I56" s="355" t="s">
        <v>241</v>
      </c>
      <c r="J56" s="355" t="s">
        <v>241</v>
      </c>
      <c r="K56" s="355" t="s">
        <v>241</v>
      </c>
      <c r="L56" s="341" t="s">
        <v>250</v>
      </c>
      <c r="M56" s="158"/>
      <c r="N56" s="147"/>
    </row>
    <row r="57" spans="1:14" ht="15" thickBot="1" thickTop="1">
      <c r="A57" s="311" t="s">
        <v>30</v>
      </c>
      <c r="B57" s="312">
        <f>SUM(B52)</f>
        <v>16749346</v>
      </c>
      <c r="C57" s="312">
        <f aca="true" t="shared" si="8" ref="C57:K57">SUM(C52)</f>
        <v>0</v>
      </c>
      <c r="D57" s="312">
        <f t="shared" si="8"/>
        <v>1265851696</v>
      </c>
      <c r="E57" s="312">
        <f t="shared" si="8"/>
        <v>483537807</v>
      </c>
      <c r="F57" s="312">
        <f t="shared" si="8"/>
        <v>565067067</v>
      </c>
      <c r="G57" s="312">
        <f t="shared" si="8"/>
        <v>415883472</v>
      </c>
      <c r="H57" s="312">
        <f t="shared" si="8"/>
        <v>371764001</v>
      </c>
      <c r="I57" s="312">
        <f t="shared" si="8"/>
        <v>362777694</v>
      </c>
      <c r="J57" s="312">
        <f t="shared" si="8"/>
        <v>193303066</v>
      </c>
      <c r="K57" s="312">
        <f t="shared" si="8"/>
        <v>53105778</v>
      </c>
      <c r="L57" s="313" t="s">
        <v>251</v>
      </c>
      <c r="M57" s="158"/>
      <c r="N57" s="147"/>
    </row>
  </sheetData>
  <sheetProtection/>
  <mergeCells count="13">
    <mergeCell ref="A31:A34"/>
    <mergeCell ref="B32:B34"/>
    <mergeCell ref="C32:C34"/>
    <mergeCell ref="L31:L34"/>
    <mergeCell ref="B31:D31"/>
    <mergeCell ref="E31:E34"/>
    <mergeCell ref="F32:K32"/>
    <mergeCell ref="B2:F2"/>
    <mergeCell ref="G2:M2"/>
    <mergeCell ref="J33:K33"/>
    <mergeCell ref="D3:D4"/>
    <mergeCell ref="E3:E4"/>
    <mergeCell ref="F3:F4"/>
  </mergeCells>
  <printOptions/>
  <pageMargins left="0.98" right="0.787" top="0.76" bottom="0.71" header="0.512" footer="0.512"/>
  <pageSetup horizontalDpi="600" verticalDpi="600" orientation="landscape" paperSize="8" scale="92" r:id="rId1"/>
  <headerFooter alignWithMargins="0">
    <oddFooter>&amp;C54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SheetLayoutView="90" workbookViewId="0" topLeftCell="A1">
      <selection activeCell="D32" sqref="D32"/>
    </sheetView>
  </sheetViews>
  <sheetFormatPr defaultColWidth="8.796875" defaultRowHeight="14.25"/>
  <cols>
    <col min="1" max="1" width="10.59765625" style="0" customWidth="1"/>
    <col min="2" max="7" width="21.59765625" style="0" customWidth="1"/>
    <col min="8" max="8" width="14.69921875" style="0" bestFit="1" customWidth="1"/>
    <col min="9" max="9" width="15.59765625" style="0" customWidth="1"/>
    <col min="10" max="10" width="10.3984375" style="0" customWidth="1"/>
  </cols>
  <sheetData>
    <row r="1" spans="1:8" ht="21">
      <c r="A1" s="273" t="s">
        <v>253</v>
      </c>
      <c r="H1" s="20" t="s">
        <v>32</v>
      </c>
    </row>
    <row r="2" spans="1:10" ht="21.75" thickBot="1">
      <c r="A2" s="6" t="s">
        <v>254</v>
      </c>
      <c r="B2" s="147"/>
      <c r="C2" s="147"/>
      <c r="D2" s="149"/>
      <c r="E2" s="147"/>
      <c r="F2" s="150"/>
      <c r="G2" s="147"/>
      <c r="H2" s="150" t="s">
        <v>1</v>
      </c>
      <c r="I2" s="147"/>
      <c r="J2" s="147"/>
    </row>
    <row r="3" spans="1:10" ht="13.5">
      <c r="A3" s="426" t="s">
        <v>6</v>
      </c>
      <c r="B3" s="151" t="s">
        <v>88</v>
      </c>
      <c r="C3" s="152"/>
      <c r="D3" s="152"/>
      <c r="E3" s="152"/>
      <c r="F3" s="152"/>
      <c r="G3" s="153"/>
      <c r="H3" s="450" t="s">
        <v>222</v>
      </c>
      <c r="I3" s="154"/>
      <c r="J3" s="147"/>
    </row>
    <row r="4" spans="1:10" ht="13.5">
      <c r="A4" s="427"/>
      <c r="B4" s="416" t="s">
        <v>255</v>
      </c>
      <c r="C4" s="438"/>
      <c r="D4" s="438"/>
      <c r="E4" s="438"/>
      <c r="F4" s="438"/>
      <c r="G4" s="438"/>
      <c r="H4" s="444"/>
      <c r="I4" s="147"/>
      <c r="J4" s="147"/>
    </row>
    <row r="5" spans="1:10" ht="13.5">
      <c r="A5" s="427"/>
      <c r="B5" s="117" t="s">
        <v>80</v>
      </c>
      <c r="C5" s="156"/>
      <c r="D5" s="117" t="s">
        <v>81</v>
      </c>
      <c r="E5" s="156"/>
      <c r="F5" s="437" t="s">
        <v>82</v>
      </c>
      <c r="G5" s="439"/>
      <c r="H5" s="444"/>
      <c r="I5" s="154"/>
      <c r="J5" s="147"/>
    </row>
    <row r="6" spans="1:10" ht="13.5">
      <c r="A6" s="428"/>
      <c r="B6" s="122" t="s">
        <v>83</v>
      </c>
      <c r="C6" s="122" t="s">
        <v>84</v>
      </c>
      <c r="D6" s="122" t="s">
        <v>83</v>
      </c>
      <c r="E6" s="122" t="s">
        <v>84</v>
      </c>
      <c r="F6" s="122" t="s">
        <v>83</v>
      </c>
      <c r="G6" s="122" t="s">
        <v>84</v>
      </c>
      <c r="H6" s="445"/>
      <c r="I6" s="154"/>
      <c r="J6" s="147"/>
    </row>
    <row r="7" spans="1:10" ht="13.5">
      <c r="A7" s="115" t="s">
        <v>16</v>
      </c>
      <c r="B7" s="126">
        <v>7754921132</v>
      </c>
      <c r="C7" s="126">
        <v>5412097340</v>
      </c>
      <c r="D7" s="126">
        <v>5331401998</v>
      </c>
      <c r="E7" s="126">
        <v>4909184186</v>
      </c>
      <c r="F7" s="126">
        <v>2423519134</v>
      </c>
      <c r="G7" s="126">
        <v>502913154</v>
      </c>
      <c r="H7" s="157" t="s">
        <v>16</v>
      </c>
      <c r="I7" s="158"/>
      <c r="J7" s="147"/>
    </row>
    <row r="8" spans="1:10" ht="13.5">
      <c r="A8" s="115" t="s">
        <v>17</v>
      </c>
      <c r="B8" s="126">
        <v>2231575033</v>
      </c>
      <c r="C8" s="126">
        <v>1248777937</v>
      </c>
      <c r="D8" s="126">
        <v>1213021100</v>
      </c>
      <c r="E8" s="126">
        <v>1099689399</v>
      </c>
      <c r="F8" s="126">
        <v>1018553933</v>
      </c>
      <c r="G8" s="126">
        <v>149088538</v>
      </c>
      <c r="H8" s="157" t="s">
        <v>17</v>
      </c>
      <c r="I8" s="158"/>
      <c r="J8" s="147"/>
    </row>
    <row r="9" spans="1:10" ht="13.5">
      <c r="A9" s="115" t="s">
        <v>18</v>
      </c>
      <c r="B9" s="126">
        <v>783252269</v>
      </c>
      <c r="C9" s="126">
        <v>606220422</v>
      </c>
      <c r="D9" s="126">
        <v>588065100</v>
      </c>
      <c r="E9" s="126">
        <v>555460686</v>
      </c>
      <c r="F9" s="126">
        <v>195187169</v>
      </c>
      <c r="G9" s="126">
        <v>50759736</v>
      </c>
      <c r="H9" s="157" t="s">
        <v>18</v>
      </c>
      <c r="I9" s="158"/>
      <c r="J9" s="147"/>
    </row>
    <row r="10" spans="1:10" ht="13.5">
      <c r="A10" s="115" t="s">
        <v>19</v>
      </c>
      <c r="B10" s="126">
        <v>764011912</v>
      </c>
      <c r="C10" s="126">
        <v>692765514</v>
      </c>
      <c r="D10" s="126">
        <v>689678400</v>
      </c>
      <c r="E10" s="126">
        <v>666278686</v>
      </c>
      <c r="F10" s="126">
        <v>74333512</v>
      </c>
      <c r="G10" s="126">
        <v>26486828</v>
      </c>
      <c r="H10" s="157" t="s">
        <v>19</v>
      </c>
      <c r="I10" s="158"/>
      <c r="J10" s="147"/>
    </row>
    <row r="11" spans="1:10" ht="13.5">
      <c r="A11" s="134" t="s">
        <v>20</v>
      </c>
      <c r="B11" s="135">
        <v>517329928</v>
      </c>
      <c r="C11" s="135">
        <v>502226251</v>
      </c>
      <c r="D11" s="135">
        <v>498318800</v>
      </c>
      <c r="E11" s="135">
        <v>490403609</v>
      </c>
      <c r="F11" s="135">
        <v>19011128</v>
      </c>
      <c r="G11" s="135">
        <v>11822642</v>
      </c>
      <c r="H11" s="159" t="s">
        <v>20</v>
      </c>
      <c r="I11" s="158"/>
      <c r="J11" s="147"/>
    </row>
    <row r="12" spans="1:10" ht="13.5">
      <c r="A12" s="115" t="s">
        <v>21</v>
      </c>
      <c r="B12" s="126">
        <v>1852956910</v>
      </c>
      <c r="C12" s="126">
        <v>1441288649</v>
      </c>
      <c r="D12" s="126">
        <v>1415885400</v>
      </c>
      <c r="E12" s="126">
        <v>1339855431</v>
      </c>
      <c r="F12" s="126">
        <v>437071510</v>
      </c>
      <c r="G12" s="126">
        <v>101433218</v>
      </c>
      <c r="H12" s="157" t="s">
        <v>21</v>
      </c>
      <c r="I12" s="158"/>
      <c r="J12" s="147"/>
    </row>
    <row r="13" spans="1:10" ht="13.5">
      <c r="A13" s="115" t="s">
        <v>122</v>
      </c>
      <c r="B13" s="126">
        <v>726464190</v>
      </c>
      <c r="C13" s="126">
        <v>632465863</v>
      </c>
      <c r="D13" s="126">
        <v>625018900</v>
      </c>
      <c r="E13" s="126">
        <v>599795709</v>
      </c>
      <c r="F13" s="126">
        <v>101445290</v>
      </c>
      <c r="G13" s="126">
        <v>32670154</v>
      </c>
      <c r="H13" s="157" t="s">
        <v>95</v>
      </c>
      <c r="I13" s="158"/>
      <c r="J13" s="147"/>
    </row>
    <row r="14" spans="1:10" ht="13.5">
      <c r="A14" s="115" t="s">
        <v>125</v>
      </c>
      <c r="B14" s="126">
        <v>2045899301</v>
      </c>
      <c r="C14" s="126">
        <v>1500970531</v>
      </c>
      <c r="D14" s="126">
        <v>1473004900</v>
      </c>
      <c r="E14" s="126">
        <v>1388456522</v>
      </c>
      <c r="F14" s="126">
        <v>572894401</v>
      </c>
      <c r="G14" s="126">
        <v>112514009</v>
      </c>
      <c r="H14" s="157" t="s">
        <v>96</v>
      </c>
      <c r="I14" s="158"/>
      <c r="J14" s="147"/>
    </row>
    <row r="15" spans="1:10" ht="13.5">
      <c r="A15" s="115" t="s">
        <v>128</v>
      </c>
      <c r="B15" s="126">
        <v>2166865968</v>
      </c>
      <c r="C15" s="126">
        <v>1806440374</v>
      </c>
      <c r="D15" s="126">
        <v>1796828100</v>
      </c>
      <c r="E15" s="126">
        <v>1704753132</v>
      </c>
      <c r="F15" s="126">
        <v>370037868</v>
      </c>
      <c r="G15" s="126">
        <v>101687242</v>
      </c>
      <c r="H15" s="157" t="s">
        <v>97</v>
      </c>
      <c r="I15" s="158"/>
      <c r="J15" s="147"/>
    </row>
    <row r="16" spans="1:10" ht="13.5">
      <c r="A16" s="134" t="s">
        <v>22</v>
      </c>
      <c r="B16" s="135">
        <v>390960866</v>
      </c>
      <c r="C16" s="135">
        <v>363215508</v>
      </c>
      <c r="D16" s="135">
        <v>360337700</v>
      </c>
      <c r="E16" s="135">
        <v>351324575</v>
      </c>
      <c r="F16" s="135">
        <v>30623166</v>
      </c>
      <c r="G16" s="135">
        <v>11890933</v>
      </c>
      <c r="H16" s="159" t="s">
        <v>22</v>
      </c>
      <c r="I16" s="158"/>
      <c r="J16" s="147"/>
    </row>
    <row r="17" spans="1:10" ht="13.5">
      <c r="A17" s="115" t="s">
        <v>23</v>
      </c>
      <c r="B17" s="126">
        <v>41949674</v>
      </c>
      <c r="C17" s="126">
        <v>39224770</v>
      </c>
      <c r="D17" s="126">
        <v>39338200</v>
      </c>
      <c r="E17" s="126">
        <v>38702000</v>
      </c>
      <c r="F17" s="126">
        <v>2611474</v>
      </c>
      <c r="G17" s="126">
        <v>522770</v>
      </c>
      <c r="H17" s="157" t="s">
        <v>23</v>
      </c>
      <c r="I17" s="158"/>
      <c r="J17" s="147"/>
    </row>
    <row r="18" spans="1:10" ht="13.5">
      <c r="A18" s="115" t="s">
        <v>168</v>
      </c>
      <c r="B18" s="126">
        <v>221550348</v>
      </c>
      <c r="C18" s="126">
        <v>214646740</v>
      </c>
      <c r="D18" s="126">
        <v>209091800</v>
      </c>
      <c r="E18" s="126">
        <v>205509800</v>
      </c>
      <c r="F18" s="126">
        <v>12458548</v>
      </c>
      <c r="G18" s="126">
        <v>9136940</v>
      </c>
      <c r="H18" s="157" t="s">
        <v>98</v>
      </c>
      <c r="I18" s="158"/>
      <c r="J18" s="147"/>
    </row>
    <row r="19" spans="1:10" ht="13.5">
      <c r="A19" s="115" t="s">
        <v>216</v>
      </c>
      <c r="B19" s="126">
        <v>541283524</v>
      </c>
      <c r="C19" s="126">
        <v>458835798</v>
      </c>
      <c r="D19" s="126">
        <v>448415400</v>
      </c>
      <c r="E19" s="126">
        <v>431947034</v>
      </c>
      <c r="F19" s="126">
        <v>92868124</v>
      </c>
      <c r="G19" s="126">
        <v>26888764</v>
      </c>
      <c r="H19" s="157" t="s">
        <v>99</v>
      </c>
      <c r="I19" s="158"/>
      <c r="J19" s="147"/>
    </row>
    <row r="20" spans="1:10" ht="13.5">
      <c r="A20" s="115" t="s">
        <v>24</v>
      </c>
      <c r="B20" s="126">
        <v>260723902</v>
      </c>
      <c r="C20" s="126">
        <v>227250435</v>
      </c>
      <c r="D20" s="126">
        <v>226395000</v>
      </c>
      <c r="E20" s="126">
        <v>217869178</v>
      </c>
      <c r="F20" s="126">
        <v>34328902</v>
      </c>
      <c r="G20" s="126">
        <v>9381257</v>
      </c>
      <c r="H20" s="157" t="s">
        <v>24</v>
      </c>
      <c r="I20" s="158"/>
      <c r="J20" s="147"/>
    </row>
    <row r="21" spans="1:10" ht="13.5">
      <c r="A21" s="134" t="s">
        <v>25</v>
      </c>
      <c r="B21" s="135">
        <v>238114879</v>
      </c>
      <c r="C21" s="135">
        <v>197270856</v>
      </c>
      <c r="D21" s="135">
        <v>196387800</v>
      </c>
      <c r="E21" s="135">
        <v>189981178</v>
      </c>
      <c r="F21" s="135">
        <v>41727079</v>
      </c>
      <c r="G21" s="135">
        <v>7289678</v>
      </c>
      <c r="H21" s="159" t="s">
        <v>25</v>
      </c>
      <c r="I21" s="158"/>
      <c r="J21" s="147"/>
    </row>
    <row r="22" spans="1:10" ht="13.5">
      <c r="A22" s="115" t="s">
        <v>140</v>
      </c>
      <c r="B22" s="126">
        <v>128629830</v>
      </c>
      <c r="C22" s="126">
        <v>121421171</v>
      </c>
      <c r="D22" s="126">
        <v>121403200</v>
      </c>
      <c r="E22" s="126">
        <v>119228300</v>
      </c>
      <c r="F22" s="126">
        <v>7226630</v>
      </c>
      <c r="G22" s="126">
        <v>2192871</v>
      </c>
      <c r="H22" s="157" t="s">
        <v>100</v>
      </c>
      <c r="I22" s="158"/>
      <c r="J22" s="147"/>
    </row>
    <row r="23" spans="1:10" ht="13.5">
      <c r="A23" s="115" t="s">
        <v>223</v>
      </c>
      <c r="B23" s="126">
        <v>351755734</v>
      </c>
      <c r="C23" s="126">
        <v>336393420</v>
      </c>
      <c r="D23" s="126">
        <v>332882500</v>
      </c>
      <c r="E23" s="126">
        <v>327587700</v>
      </c>
      <c r="F23" s="126">
        <v>18873234</v>
      </c>
      <c r="G23" s="126">
        <v>8805720</v>
      </c>
      <c r="H23" s="157" t="s">
        <v>101</v>
      </c>
      <c r="I23" s="158"/>
      <c r="J23" s="147"/>
    </row>
    <row r="24" spans="1:10" ht="13.5">
      <c r="A24" s="308" t="s">
        <v>94</v>
      </c>
      <c r="B24" s="143">
        <f aca="true" t="shared" si="0" ref="B24:G24">SUM(B7:B23)</f>
        <v>21018245400</v>
      </c>
      <c r="C24" s="143">
        <f t="shared" si="0"/>
        <v>15801511579</v>
      </c>
      <c r="D24" s="143">
        <f t="shared" si="0"/>
        <v>15565474298</v>
      </c>
      <c r="E24" s="143">
        <f t="shared" si="0"/>
        <v>14636027125</v>
      </c>
      <c r="F24" s="143">
        <f t="shared" si="0"/>
        <v>5452771102</v>
      </c>
      <c r="G24" s="143">
        <f t="shared" si="0"/>
        <v>1165484454</v>
      </c>
      <c r="H24" s="310" t="s">
        <v>249</v>
      </c>
      <c r="I24" s="158"/>
      <c r="J24" s="147"/>
    </row>
    <row r="25" spans="1:10" ht="13.5">
      <c r="A25" s="115" t="s">
        <v>26</v>
      </c>
      <c r="B25" s="144">
        <v>265846500</v>
      </c>
      <c r="C25" s="144">
        <v>265846500</v>
      </c>
      <c r="D25" s="144">
        <v>265846500</v>
      </c>
      <c r="E25" s="144">
        <v>265846500</v>
      </c>
      <c r="F25" s="144">
        <v>0</v>
      </c>
      <c r="G25" s="144">
        <v>0</v>
      </c>
      <c r="H25" s="165" t="s">
        <v>26</v>
      </c>
      <c r="I25" s="158"/>
      <c r="J25" s="147"/>
    </row>
    <row r="26" spans="1:10" ht="13.5">
      <c r="A26" s="115" t="s">
        <v>27</v>
      </c>
      <c r="B26" s="144">
        <v>398297000</v>
      </c>
      <c r="C26" s="144">
        <v>398115500</v>
      </c>
      <c r="D26" s="144">
        <v>398297000</v>
      </c>
      <c r="E26" s="144">
        <v>398115500</v>
      </c>
      <c r="F26" s="144">
        <v>0</v>
      </c>
      <c r="G26" s="144">
        <v>0</v>
      </c>
      <c r="H26" s="165" t="s">
        <v>27</v>
      </c>
      <c r="I26" s="158"/>
      <c r="J26" s="147"/>
    </row>
    <row r="27" spans="1:10" ht="13.5">
      <c r="A27" s="134" t="s">
        <v>28</v>
      </c>
      <c r="B27" s="145">
        <v>95816600</v>
      </c>
      <c r="C27" s="145">
        <v>95816600</v>
      </c>
      <c r="D27" s="145">
        <v>95816600</v>
      </c>
      <c r="E27" s="145">
        <v>95816600</v>
      </c>
      <c r="F27" s="145">
        <v>0</v>
      </c>
      <c r="G27" s="145">
        <v>0</v>
      </c>
      <c r="H27" s="140" t="s">
        <v>28</v>
      </c>
      <c r="I27" s="158"/>
      <c r="J27" s="147"/>
    </row>
    <row r="28" spans="1:10" ht="14.25" thickBot="1">
      <c r="A28" s="358" t="s">
        <v>29</v>
      </c>
      <c r="B28" s="351">
        <f aca="true" t="shared" si="1" ref="B28:G28">SUM(B25:B27)</f>
        <v>759960100</v>
      </c>
      <c r="C28" s="351">
        <f t="shared" si="1"/>
        <v>759778600</v>
      </c>
      <c r="D28" s="351">
        <f t="shared" si="1"/>
        <v>759960100</v>
      </c>
      <c r="E28" s="351">
        <f t="shared" si="1"/>
        <v>759778600</v>
      </c>
      <c r="F28" s="351">
        <f t="shared" si="1"/>
        <v>0</v>
      </c>
      <c r="G28" s="351">
        <f t="shared" si="1"/>
        <v>0</v>
      </c>
      <c r="H28" s="359" t="s">
        <v>250</v>
      </c>
      <c r="I28" s="158"/>
      <c r="J28" s="147"/>
    </row>
    <row r="29" spans="1:10" ht="15" thickBot="1" thickTop="1">
      <c r="A29" s="311" t="s">
        <v>30</v>
      </c>
      <c r="B29" s="146">
        <f aca="true" t="shared" si="2" ref="B29:G29">B24+B28</f>
        <v>21778205500</v>
      </c>
      <c r="C29" s="146">
        <f t="shared" si="2"/>
        <v>16561290179</v>
      </c>
      <c r="D29" s="146">
        <f t="shared" si="2"/>
        <v>16325434398</v>
      </c>
      <c r="E29" s="146">
        <f t="shared" si="2"/>
        <v>15395805725</v>
      </c>
      <c r="F29" s="146">
        <f t="shared" si="2"/>
        <v>5452771102</v>
      </c>
      <c r="G29" s="146">
        <f t="shared" si="2"/>
        <v>1165484454</v>
      </c>
      <c r="H29" s="313" t="s">
        <v>251</v>
      </c>
      <c r="I29" s="158"/>
      <c r="J29" s="147"/>
    </row>
  </sheetData>
  <sheetProtection/>
  <mergeCells count="4">
    <mergeCell ref="B4:G4"/>
    <mergeCell ref="F5:G5"/>
    <mergeCell ref="A3:A6"/>
    <mergeCell ref="H3:H6"/>
  </mergeCells>
  <printOptions/>
  <pageMargins left="0.98" right="0.787" top="0.76" bottom="0.71" header="0.512" footer="0.512"/>
  <pageSetup horizontalDpi="600" verticalDpi="600" orientation="landscape" paperSize="8" scale="92" r:id="rId1"/>
  <headerFooter alignWithMargins="0">
    <oddFooter>&amp;C55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Administrator</cp:lastModifiedBy>
  <cp:lastPrinted>2018-05-01T11:39:41Z</cp:lastPrinted>
  <dcterms:created xsi:type="dcterms:W3CDTF">2000-12-03T08:10:22Z</dcterms:created>
  <dcterms:modified xsi:type="dcterms:W3CDTF">2019-03-28T10:14:40Z</dcterms:modified>
  <cp:category/>
  <cp:version/>
  <cp:contentType/>
  <cp:contentStatus/>
</cp:coreProperties>
</file>