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75" windowHeight="7020" tabRatio="821" activeTab="0"/>
  </bookViews>
  <sheets>
    <sheet name="第１表（その１）" sheetId="1" r:id="rId1"/>
    <sheet name="第１表（その２）" sheetId="2" r:id="rId2"/>
    <sheet name="第２表（その１）（公）" sheetId="3" r:id="rId3"/>
    <sheet name="第２表（その２）（公）" sheetId="4" r:id="rId4"/>
    <sheet name="第２表（その１、その２） (組)" sheetId="5" r:id="rId5"/>
    <sheet name="第２表（その３）" sheetId="6" r:id="rId6"/>
    <sheet name="第２表（その４）" sheetId="7" r:id="rId7"/>
    <sheet name="第２表（その５）" sheetId="8" r:id="rId8"/>
  </sheets>
  <definedNames>
    <definedName name="_xlnm.Print_Area" localSheetId="0">'第１表（その１）'!$A$1:$AB$29</definedName>
    <definedName name="_xlnm.Print_Area" localSheetId="1">'第１表（その２）'!$A$1:$M$29</definedName>
    <definedName name="_xlnm.Print_Area" localSheetId="2">'第２表（その１）（公）'!$A$1:$P$50</definedName>
    <definedName name="_xlnm.Print_Area" localSheetId="4">'第２表（その１、その２） (組)'!$A$1:$S$35</definedName>
    <definedName name="_xlnm.Print_Area" localSheetId="3">'第２表（その２）（公）'!$A$1:$R$49</definedName>
    <definedName name="_xlnm.Print_Area" localSheetId="5">'第２表（その３）'!$A$1:$K$28</definedName>
    <definedName name="_xlnm.Print_Area" localSheetId="6">'第２表（その４）'!$A$1:$N$57</definedName>
    <definedName name="_xlnm.Print_Area" localSheetId="7">'第２表（その５）'!$A$1:$J$29</definedName>
  </definedNames>
  <calcPr fullCalcOnLoad="1"/>
</workbook>
</file>

<file path=xl/sharedStrings.xml><?xml version="1.0" encoding="utf-8"?>
<sst xmlns="http://schemas.openxmlformats.org/spreadsheetml/2006/main" count="989" uniqueCount="260">
  <si>
    <t>［事業年報Ａ表］</t>
  </si>
  <si>
    <t>（単位：円）</t>
  </si>
  <si>
    <t>世帯数</t>
  </si>
  <si>
    <t>事務職員数</t>
  </si>
  <si>
    <t>一部負担</t>
  </si>
  <si>
    <t>その他の保険給付</t>
  </si>
  <si>
    <t>保険者名</t>
  </si>
  <si>
    <t>割　　合</t>
  </si>
  <si>
    <t>本年度末</t>
  </si>
  <si>
    <t>専任</t>
  </si>
  <si>
    <t>兼任</t>
  </si>
  <si>
    <t>（％）</t>
  </si>
  <si>
    <t>出産育児</t>
  </si>
  <si>
    <t>葬祭</t>
  </si>
  <si>
    <t>その他</t>
  </si>
  <si>
    <t>現　　在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</si>
  <si>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</si>
  <si>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</si>
  <si>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</si>
  <si>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</si>
  <si>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</si>
  <si>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</si>
  <si>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</si>
  <si>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</si>
  <si>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</si>
  <si>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</si>
  <si>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</si>
  <si>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</si>
  <si>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薬剤師国保</t>
  </si>
  <si>
    <t>組合計</t>
  </si>
  <si>
    <t>県　　計</t>
  </si>
  <si>
    <t>第１表　保険者別一般状況　（その２）　退職被保険者等分</t>
  </si>
  <si>
    <t>［事業年報Ｅ表］</t>
  </si>
  <si>
    <t>退職被保険者等の世帯数</t>
  </si>
  <si>
    <t>退職被保険者等数</t>
  </si>
  <si>
    <t>単独世帯</t>
  </si>
  <si>
    <t>混合世帯</t>
  </si>
  <si>
    <t>計</t>
  </si>
  <si>
    <t>本人</t>
  </si>
  <si>
    <t>家族</t>
  </si>
  <si>
    <t>第２表　保険者別経理状況　（その１）</t>
  </si>
  <si>
    <t>［事業年報Ｂ（１）表］</t>
  </si>
  <si>
    <t>収　　　　　　　　　　　　　　　　　　　　　　　　　　　　　　入</t>
  </si>
  <si>
    <t>保険料（税）</t>
  </si>
  <si>
    <t>一　　　般</t>
  </si>
  <si>
    <t>退職被保険者</t>
  </si>
  <si>
    <t>療養給付費等</t>
  </si>
  <si>
    <t>療養給付費</t>
  </si>
  <si>
    <t>被保険者分</t>
  </si>
  <si>
    <t>等　　　　分</t>
  </si>
  <si>
    <t>一時金等</t>
  </si>
  <si>
    <t>交　付　金</t>
  </si>
  <si>
    <t>繰越金</t>
  </si>
  <si>
    <t>その他の収入</t>
  </si>
  <si>
    <t>第２表　保険者別経理状況　（その２）</t>
  </si>
  <si>
    <t>支　　　　　　　　　　　　　　　　　　　　　　　出</t>
  </si>
  <si>
    <t>保　　　　険　　　　給　　　　付　　　　費</t>
  </si>
  <si>
    <t>総務費</t>
  </si>
  <si>
    <t>一　　般　　被　　保　　険　　者　　分</t>
  </si>
  <si>
    <t>退職被保険者等分</t>
  </si>
  <si>
    <t>療養費</t>
  </si>
  <si>
    <t>小計</t>
  </si>
  <si>
    <t>高額療養費</t>
  </si>
  <si>
    <t>移送費</t>
  </si>
  <si>
    <t>出産育児諸費</t>
  </si>
  <si>
    <t>葬祭諸費</t>
  </si>
  <si>
    <t>育児諸費</t>
  </si>
  <si>
    <t>支　　出</t>
  </si>
  <si>
    <t>第２表　保険者別経理状況　（その３）</t>
  </si>
  <si>
    <t>収　　納　　状　　況</t>
  </si>
  <si>
    <t>収支差引残</t>
  </si>
  <si>
    <t>一　般　被　保　険　者　分</t>
  </si>
  <si>
    <t>保険料（税）計</t>
  </si>
  <si>
    <t>保険料（税）現年分</t>
  </si>
  <si>
    <t>保険料（税）滞納繰越分</t>
  </si>
  <si>
    <t>調定額</t>
  </si>
  <si>
    <t>収納額</t>
  </si>
  <si>
    <t>第２表　保険者別経理状況　（その４）退職被保険者等分</t>
  </si>
  <si>
    <t>合計</t>
  </si>
  <si>
    <t>医　療　給　付　費　</t>
  </si>
  <si>
    <t>保　険　料　（税）　収　納　状　況</t>
  </si>
  <si>
    <t>一定以上所得者</t>
  </si>
  <si>
    <t>（再掲）</t>
  </si>
  <si>
    <t>本年度末現在</t>
  </si>
  <si>
    <t>S30.11. 1</t>
  </si>
  <si>
    <t>S23.10. 1</t>
  </si>
  <si>
    <t>市町計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</si>
  <si>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</si>
  <si>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</si>
  <si>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</si>
  <si>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</si>
  <si>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</si>
  <si>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</si>
  <si>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</si>
  <si>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３０％</t>
  </si>
  <si>
    <t>傷病手当金
主 １日6,000
従 １日2,000</t>
  </si>
  <si>
    <t>若狭町</t>
  </si>
  <si>
    <t>その他</t>
  </si>
  <si>
    <t>被保険者総数</t>
  </si>
  <si>
    <t>一般被保険者数</t>
  </si>
  <si>
    <t>退職被保険者等数</t>
  </si>
  <si>
    <t>介護保険第２号被保険者数</t>
  </si>
  <si>
    <t>年度平均</t>
  </si>
  <si>
    <t>本年度末現在</t>
  </si>
  <si>
    <t>本年度末</t>
  </si>
  <si>
    <t>未就学児</t>
  </si>
  <si>
    <t>前期高齢者</t>
  </si>
  <si>
    <t>70歳以上一般</t>
  </si>
  <si>
    <t>H18. 2. 1</t>
  </si>
  <si>
    <t>S30. 1.15</t>
  </si>
  <si>
    <t>S26. 4. 1</t>
  </si>
  <si>
    <t>H17.11. 7</t>
  </si>
  <si>
    <t>２０％</t>
  </si>
  <si>
    <t>S29. 9. 1</t>
  </si>
  <si>
    <t>あわら市</t>
  </si>
  <si>
    <t>H16. 3．1</t>
  </si>
  <si>
    <t>１０％</t>
  </si>
  <si>
    <t>越前市</t>
  </si>
  <si>
    <t>H17.10. 1</t>
  </si>
  <si>
    <t>（法定２０％）</t>
  </si>
  <si>
    <t>坂井市</t>
  </si>
  <si>
    <t>H18. 3.20</t>
  </si>
  <si>
    <t>現役並所得者</t>
  </si>
  <si>
    <t>H18. 2.13</t>
  </si>
  <si>
    <t>３０％</t>
  </si>
  <si>
    <t>S30. 3. 1</t>
  </si>
  <si>
    <t>南越前町</t>
  </si>
  <si>
    <t>H17. 1. 1</t>
  </si>
  <si>
    <t>上記以外</t>
  </si>
  <si>
    <t>越前町</t>
  </si>
  <si>
    <t>H17. 2. 1</t>
  </si>
  <si>
    <t>３０％</t>
  </si>
  <si>
    <t>おおい町</t>
  </si>
  <si>
    <t>H18. 3. 3</t>
  </si>
  <si>
    <t>H17. 3.31</t>
  </si>
  <si>
    <t>S30. 7. 1</t>
  </si>
  <si>
    <t xml:space="preserve"> 主 70,000
 従 60,000
 そ 50,000</t>
  </si>
  <si>
    <t>S34. 1. 1</t>
  </si>
  <si>
    <t>３０％</t>
  </si>
  <si>
    <t xml:space="preserve"> 主 300,000
 家 100,000</t>
  </si>
  <si>
    <t>S34. 4. 1</t>
  </si>
  <si>
    <t>３０％</t>
  </si>
  <si>
    <t>主・従100,000
家　50,000</t>
  </si>
  <si>
    <t>国　　　庫　　　支　　　出　　　金</t>
  </si>
  <si>
    <t>県　支　出　金</t>
  </si>
  <si>
    <t>事務費</t>
  </si>
  <si>
    <t>高額医療費共</t>
  </si>
  <si>
    <t>特定健康診査等</t>
  </si>
  <si>
    <t>負担金</t>
  </si>
  <si>
    <t>同事業負担金</t>
  </si>
  <si>
    <t>負担金</t>
  </si>
  <si>
    <t>南越前町</t>
  </si>
  <si>
    <t>（その１続き）</t>
  </si>
  <si>
    <t>その他の収入</t>
  </si>
  <si>
    <t>基金等繰入金</t>
  </si>
  <si>
    <t>繰越金</t>
  </si>
  <si>
    <t>収入合計</t>
  </si>
  <si>
    <t>高額介護</t>
  </si>
  <si>
    <t>移送費</t>
  </si>
  <si>
    <t>（療養給付費＋療養費</t>
  </si>
  <si>
    <t>合算療養費</t>
  </si>
  <si>
    <t>　高額＋高額介護＋移送費）</t>
  </si>
  <si>
    <t>共同事業拠出金</t>
  </si>
  <si>
    <t>保健事業費</t>
  </si>
  <si>
    <t>直診勘定繰出金</t>
  </si>
  <si>
    <t>基金等積立金</t>
  </si>
  <si>
    <t>支出合計</t>
  </si>
  <si>
    <t>特定健康</t>
  </si>
  <si>
    <t>健康管理センター</t>
  </si>
  <si>
    <t>審査等事業費</t>
  </si>
  <si>
    <t>事業費</t>
  </si>
  <si>
    <t>単年度収支差</t>
  </si>
  <si>
    <t>（単年度収入－単年度支出）</t>
  </si>
  <si>
    <t>（収入合計－支出合計）</t>
  </si>
  <si>
    <t>越前町</t>
  </si>
  <si>
    <t>医療給付費分</t>
  </si>
  <si>
    <t>高額介護合算療養費</t>
  </si>
  <si>
    <t>（その４続き）</t>
  </si>
  <si>
    <t>収支差引残</t>
  </si>
  <si>
    <t>退職被保険者等分</t>
  </si>
  <si>
    <t>保険者名</t>
  </si>
  <si>
    <t>若狭町</t>
  </si>
  <si>
    <t>前期高齢者　　      　　交付金</t>
  </si>
  <si>
    <t>事業開始年月日</t>
  </si>
  <si>
    <t>年間平均</t>
  </si>
  <si>
    <t>小計（単年度収入）</t>
  </si>
  <si>
    <t>市町村債　　　　　　（組合債）　　　　</t>
  </si>
  <si>
    <t>審査支払手数料</t>
  </si>
  <si>
    <t>小計(単年度支出)</t>
  </si>
  <si>
    <t>（単位：円）</t>
  </si>
  <si>
    <t>前年度繰上充用金</t>
  </si>
  <si>
    <t>５月３１日現在　　　　　　　　基金等保有額</t>
  </si>
  <si>
    <t>その他の支出</t>
  </si>
  <si>
    <t>－</t>
  </si>
  <si>
    <t>－</t>
  </si>
  <si>
    <t>おおい町</t>
  </si>
  <si>
    <t>市町計</t>
  </si>
  <si>
    <t>－</t>
  </si>
  <si>
    <t>－</t>
  </si>
  <si>
    <t>収　　　　　　入</t>
  </si>
  <si>
    <t>支　　　　　　出</t>
  </si>
  <si>
    <t>（その２続き）</t>
  </si>
  <si>
    <t>　</t>
  </si>
  <si>
    <t>市町計</t>
  </si>
  <si>
    <t>組合計</t>
  </si>
  <si>
    <t>県計</t>
  </si>
  <si>
    <t>薬剤師国保</t>
  </si>
  <si>
    <t>第２表　保険者別経理状況　（その５）全体分（一般被保険者＋退職被保険者）</t>
  </si>
  <si>
    <t>（その５）</t>
  </si>
  <si>
    <t>一般被保険者＋退職被保険者</t>
  </si>
  <si>
    <t>第１表　保険者別一般状況　（その１）</t>
  </si>
  <si>
    <t>（単位：人、円）</t>
  </si>
  <si>
    <t>国庫支出金</t>
  </si>
  <si>
    <t>連合会支出金</t>
  </si>
  <si>
    <t>一般会計繰入金</t>
  </si>
  <si>
    <t>直診繰入金</t>
  </si>
  <si>
    <t>その他の収入</t>
  </si>
  <si>
    <t>財政安定化基金交付金</t>
  </si>
  <si>
    <t>職員給付費等</t>
  </si>
  <si>
    <t>出産育児一時金</t>
  </si>
  <si>
    <t>その他</t>
  </si>
  <si>
    <t xml:space="preserve"> 普通交付金</t>
  </si>
  <si>
    <t>特別交付金</t>
  </si>
  <si>
    <t>保険者努力支援分</t>
  </si>
  <si>
    <t>特別調整交付金分</t>
  </si>
  <si>
    <t>都道府県繰入金（2号分）</t>
  </si>
  <si>
    <t>特定健康診査等負担金分</t>
  </si>
  <si>
    <t>計</t>
  </si>
  <si>
    <t>第２表　保険者別経理状況　（その１）</t>
  </si>
  <si>
    <t>保険料</t>
  </si>
  <si>
    <t>補助金</t>
  </si>
  <si>
    <t>計</t>
  </si>
  <si>
    <t>高額医療費共同
事業交付金</t>
  </si>
  <si>
    <t>小計（単年度収入）</t>
  </si>
  <si>
    <t>［事業年報B、Ｅ表］</t>
  </si>
  <si>
    <t>国民健康保険事業費納付金</t>
  </si>
  <si>
    <t>医療分</t>
  </si>
  <si>
    <t>後期分</t>
  </si>
  <si>
    <t>介護分</t>
  </si>
  <si>
    <t>財政安定化基金拠出金</t>
  </si>
  <si>
    <t>保険給付費等
交付金償還金</t>
  </si>
  <si>
    <t>B1#95</t>
  </si>
  <si>
    <t>公債費</t>
  </si>
  <si>
    <t>都道府県支出金</t>
  </si>
  <si>
    <t>計</t>
  </si>
  <si>
    <t>B1#40</t>
  </si>
  <si>
    <t xml:space="preserve">B1#40 </t>
  </si>
  <si>
    <t>前期高齢者納付金等</t>
  </si>
  <si>
    <t>後期高齢者等</t>
  </si>
  <si>
    <t>介護納付金等</t>
  </si>
  <si>
    <t>組合債権</t>
  </si>
  <si>
    <t>支　　　　　　　　　　　　　　　　　　出</t>
  </si>
  <si>
    <t xml:space="preserve">B1#95 </t>
  </si>
  <si>
    <t xml:space="preserve">B1#227 </t>
  </si>
  <si>
    <t>B1#41</t>
  </si>
  <si>
    <t>保険給付費等交付金</t>
  </si>
  <si>
    <t>財政安定化
支援事業</t>
  </si>
  <si>
    <t>基盤
（保険税軽減分）</t>
  </si>
  <si>
    <t>基盤
（保険者支援分）</t>
  </si>
  <si>
    <t>前年度
繰上充用金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</si>
</sst>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#,##0"/>
    <numFmt numFmtId="182" formatCode="###,###,##0"/>
    <numFmt numFmtId="183" formatCode="###,###,###,##0"/>
    <numFmt numFmtId="184" formatCode="[&lt;=999]000;000\-00"/>
    <numFmt numFmtId="185" formatCode="#,###,###,###,##0"/>
    <numFmt numFmtId="186" formatCode="#,###,###,##0"/>
    <numFmt numFmtId="187" formatCode="0.000_ "/>
    <numFmt numFmtId="188" formatCode="#,##0;&quot;▲ &quot;#,##0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&quot;¥&quot;#,##0_);[Red]\(&quot;¥&quot;#,##0\)"/>
    <numFmt numFmtId="196" formatCode="#,##0;&quot;△ &quot;#,##0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8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明朝"/>
      <family val="1"/>
    </font>
    <font>
      <sz val="11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color indexed="8"/>
      <name val="明朝"/>
      <family val="1"/>
    </font>
    <font>
      <sz val="18"/>
      <name val="ＭＳ 明朝"/>
      <family val="1"/>
    </font>
    <font>
      <sz val="6"/>
      <name val="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183" fontId="6" fillId="0" borderId="23" xfId="0" applyNumberFormat="1" applyFont="1" applyFill="1" applyBorder="1" applyAlignment="1">
      <alignment horizontal="right"/>
    </xf>
    <xf numFmtId="183" fontId="6" fillId="0" borderId="24" xfId="0" applyNumberFormat="1" applyFont="1" applyFill="1" applyBorder="1" applyAlignment="1">
      <alignment horizontal="right"/>
    </xf>
    <xf numFmtId="3" fontId="0" fillId="0" borderId="0" xfId="0" applyNumberFormat="1" applyBorder="1" applyAlignment="1" applyProtection="1">
      <alignment/>
      <protection/>
    </xf>
    <xf numFmtId="0" fontId="6" fillId="0" borderId="21" xfId="0" applyFont="1" applyBorder="1" applyAlignment="1">
      <alignment horizontal="center"/>
    </xf>
    <xf numFmtId="38" fontId="6" fillId="0" borderId="13" xfId="49" applyFont="1" applyBorder="1" applyAlignment="1">
      <alignment/>
    </xf>
    <xf numFmtId="38" fontId="6" fillId="0" borderId="25" xfId="49" applyFont="1" applyBorder="1" applyAlignment="1">
      <alignment/>
    </xf>
    <xf numFmtId="0" fontId="6" fillId="0" borderId="22" xfId="0" applyFont="1" applyBorder="1" applyAlignment="1">
      <alignment horizontal="center"/>
    </xf>
    <xf numFmtId="38" fontId="6" fillId="0" borderId="10" xfId="49" applyFont="1" applyBorder="1" applyAlignment="1">
      <alignment/>
    </xf>
    <xf numFmtId="49" fontId="6" fillId="0" borderId="25" xfId="49" applyNumberFormat="1" applyFont="1" applyBorder="1" applyAlignment="1">
      <alignment/>
    </xf>
    <xf numFmtId="49" fontId="6" fillId="0" borderId="13" xfId="49" applyNumberFormat="1" applyFont="1" applyBorder="1" applyAlignment="1">
      <alignment/>
    </xf>
    <xf numFmtId="49" fontId="6" fillId="0" borderId="10" xfId="49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3" fontId="6" fillId="0" borderId="23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8" fontId="6" fillId="0" borderId="25" xfId="49" applyFont="1" applyBorder="1" applyAlignment="1" applyProtection="1">
      <alignment/>
      <protection/>
    </xf>
    <xf numFmtId="0" fontId="6" fillId="0" borderId="26" xfId="0" applyFont="1" applyBorder="1" applyAlignment="1">
      <alignment horizontal="center"/>
    </xf>
    <xf numFmtId="3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8" fontId="6" fillId="0" borderId="23" xfId="49" applyFont="1" applyBorder="1" applyAlignment="1" applyProtection="1">
      <alignment/>
      <protection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9" fillId="0" borderId="3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shrinkToFit="1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8" fontId="6" fillId="0" borderId="13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center" vertical="center"/>
    </xf>
    <xf numFmtId="49" fontId="6" fillId="0" borderId="25" xfId="49" applyNumberFormat="1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 shrinkToFit="1"/>
    </xf>
    <xf numFmtId="38" fontId="6" fillId="0" borderId="25" xfId="49" applyFont="1" applyFill="1" applyBorder="1" applyAlignment="1">
      <alignment vertical="center" shrinkToFit="1"/>
    </xf>
    <xf numFmtId="38" fontId="6" fillId="0" borderId="25" xfId="49" applyFont="1" applyFill="1" applyBorder="1" applyAlignment="1">
      <alignment/>
    </xf>
    <xf numFmtId="49" fontId="6" fillId="0" borderId="25" xfId="49" applyNumberFormat="1" applyFont="1" applyFill="1" applyBorder="1" applyAlignment="1">
      <alignment horizontal="center"/>
    </xf>
    <xf numFmtId="194" fontId="6" fillId="0" borderId="25" xfId="0" applyNumberFormat="1" applyFont="1" applyBorder="1" applyAlignment="1" applyProtection="1">
      <alignment/>
      <protection/>
    </xf>
    <xf numFmtId="194" fontId="6" fillId="0" borderId="23" xfId="0" applyNumberFormat="1" applyFont="1" applyBorder="1" applyAlignment="1" applyProtection="1">
      <alignment/>
      <protection/>
    </xf>
    <xf numFmtId="194" fontId="6" fillId="0" borderId="10" xfId="0" applyNumberFormat="1" applyFont="1" applyBorder="1" applyAlignment="1" applyProtection="1">
      <alignment/>
      <protection/>
    </xf>
    <xf numFmtId="194" fontId="6" fillId="0" borderId="2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/>
      <protection/>
    </xf>
    <xf numFmtId="194" fontId="6" fillId="0" borderId="28" xfId="0" applyNumberFormat="1" applyFont="1" applyBorder="1" applyAlignment="1" applyProtection="1">
      <alignment/>
      <protection/>
    </xf>
    <xf numFmtId="194" fontId="6" fillId="0" borderId="25" xfId="49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38" fontId="0" fillId="33" borderId="13" xfId="49" applyFill="1" applyBorder="1" applyAlignment="1">
      <alignment/>
    </xf>
    <xf numFmtId="38" fontId="0" fillId="33" borderId="25" xfId="49" applyFill="1" applyBorder="1" applyAlignment="1">
      <alignment/>
    </xf>
    <xf numFmtId="38" fontId="0" fillId="33" borderId="10" xfId="49" applyFill="1" applyBorder="1" applyAlignment="1">
      <alignment/>
    </xf>
    <xf numFmtId="38" fontId="6" fillId="0" borderId="25" xfId="49" applyFont="1" applyBorder="1" applyAlignment="1" applyProtection="1">
      <alignment horizontal="right"/>
      <protection/>
    </xf>
    <xf numFmtId="0" fontId="0" fillId="0" borderId="2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25" xfId="0" applyFill="1" applyBorder="1" applyAlignment="1">
      <alignment horizontal="right"/>
    </xf>
    <xf numFmtId="38" fontId="0" fillId="33" borderId="13" xfId="49" applyFill="1" applyBorder="1" applyAlignment="1">
      <alignment horizontal="right"/>
    </xf>
    <xf numFmtId="38" fontId="0" fillId="33" borderId="25" xfId="49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38" fontId="0" fillId="33" borderId="10" xfId="49" applyFill="1" applyBorder="1" applyAlignment="1">
      <alignment horizontal="right"/>
    </xf>
    <xf numFmtId="189" fontId="10" fillId="0" borderId="0" xfId="0" applyNumberFormat="1" applyFont="1" applyFill="1" applyAlignment="1">
      <alignment vertical="center"/>
    </xf>
    <xf numFmtId="38" fontId="6" fillId="0" borderId="10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189" fontId="10" fillId="0" borderId="13" xfId="0" applyNumberFormat="1" applyFont="1" applyFill="1" applyBorder="1" applyAlignment="1">
      <alignment vertical="center"/>
    </xf>
    <xf numFmtId="38" fontId="8" fillId="0" borderId="25" xfId="49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0" fillId="33" borderId="23" xfId="0" applyNumberFormat="1" applyFont="1" applyFill="1" applyBorder="1" applyAlignment="1" applyProtection="1">
      <alignment/>
      <protection/>
    </xf>
    <xf numFmtId="183" fontId="0" fillId="0" borderId="14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3" fontId="0" fillId="0" borderId="13" xfId="49" applyNumberFormat="1" applyFont="1" applyBorder="1" applyAlignment="1">
      <alignment/>
    </xf>
    <xf numFmtId="183" fontId="0" fillId="0" borderId="31" xfId="0" applyNumberFormat="1" applyFont="1" applyFill="1" applyBorder="1" applyAlignment="1">
      <alignment/>
    </xf>
    <xf numFmtId="183" fontId="0" fillId="0" borderId="25" xfId="0" applyNumberFormat="1" applyFont="1" applyFill="1" applyBorder="1" applyAlignment="1">
      <alignment/>
    </xf>
    <xf numFmtId="3" fontId="0" fillId="0" borderId="25" xfId="49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24" xfId="0" applyNumberFormat="1" applyFont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3" fontId="0" fillId="0" borderId="10" xfId="49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33" borderId="13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38" fontId="0" fillId="33" borderId="36" xfId="49" applyFont="1" applyFill="1" applyBorder="1" applyAlignment="1">
      <alignment/>
    </xf>
    <xf numFmtId="38" fontId="0" fillId="0" borderId="25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33" borderId="37" xfId="49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3" fontId="0" fillId="33" borderId="28" xfId="0" applyNumberFormat="1" applyFont="1" applyFill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0" fontId="0" fillId="0" borderId="30" xfId="0" applyFont="1" applyBorder="1" applyAlignment="1">
      <alignment horizontal="center"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33" borderId="36" xfId="49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3" fontId="0" fillId="0" borderId="10" xfId="49" applyNumberFormat="1" applyFont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3" fontId="0" fillId="33" borderId="25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13" xfId="49" applyNumberFormat="1" applyFont="1" applyBorder="1" applyAlignment="1" applyProtection="1">
      <alignment/>
      <protection/>
    </xf>
    <xf numFmtId="3" fontId="0" fillId="33" borderId="29" xfId="0" applyNumberFormat="1" applyFon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/>
      <protection/>
    </xf>
    <xf numFmtId="183" fontId="0" fillId="0" borderId="13" xfId="0" applyNumberFormat="1" applyFont="1" applyFill="1" applyBorder="1" applyAlignment="1">
      <alignment horizontal="right"/>
    </xf>
    <xf numFmtId="3" fontId="0" fillId="0" borderId="0" xfId="49" applyNumberFormat="1" applyFont="1" applyBorder="1" applyAlignment="1" applyProtection="1">
      <alignment/>
      <protection/>
    </xf>
    <xf numFmtId="183" fontId="0" fillId="0" borderId="25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85" fontId="0" fillId="0" borderId="13" xfId="0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185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3" xfId="49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49" applyNumberFormat="1" applyFont="1" applyBorder="1" applyAlignment="1" applyProtection="1">
      <alignment/>
      <protection/>
    </xf>
    <xf numFmtId="18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 applyProtection="1">
      <alignment horizontal="right"/>
      <protection/>
    </xf>
    <xf numFmtId="183" fontId="0" fillId="0" borderId="13" xfId="0" applyNumberFormat="1" applyFont="1" applyBorder="1" applyAlignment="1">
      <alignment/>
    </xf>
    <xf numFmtId="3" fontId="0" fillId="0" borderId="25" xfId="0" applyNumberFormat="1" applyFont="1" applyBorder="1" applyAlignment="1" applyProtection="1">
      <alignment horizontal="right"/>
      <protection/>
    </xf>
    <xf numFmtId="183" fontId="0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33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33" borderId="24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0" fontId="6" fillId="0" borderId="40" xfId="0" applyFont="1" applyBorder="1" applyAlignment="1">
      <alignment horizontal="center"/>
    </xf>
    <xf numFmtId="3" fontId="6" fillId="0" borderId="25" xfId="49" applyNumberFormat="1" applyFont="1" applyBorder="1" applyAlignment="1" applyProtection="1">
      <alignment horizontal="right"/>
      <protection/>
    </xf>
    <xf numFmtId="3" fontId="6" fillId="0" borderId="25" xfId="49" applyNumberFormat="1" applyFont="1" applyBorder="1" applyAlignment="1" applyProtection="1">
      <alignment/>
      <protection/>
    </xf>
    <xf numFmtId="0" fontId="6" fillId="0" borderId="41" xfId="0" applyFont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33" borderId="25" xfId="0" applyNumberFormat="1" applyFont="1" applyFill="1" applyBorder="1" applyAlignment="1">
      <alignment horizontal="right"/>
    </xf>
    <xf numFmtId="3" fontId="6" fillId="0" borderId="10" xfId="49" applyNumberFormat="1" applyFont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33" borderId="10" xfId="0" applyNumberFormat="1" applyFont="1" applyFill="1" applyBorder="1" applyAlignment="1">
      <alignment horizontal="right"/>
    </xf>
    <xf numFmtId="183" fontId="6" fillId="33" borderId="36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/>
    </xf>
    <xf numFmtId="196" fontId="0" fillId="33" borderId="23" xfId="0" applyNumberFormat="1" applyFont="1" applyFill="1" applyBorder="1" applyAlignment="1">
      <alignment horizontal="right"/>
    </xf>
    <xf numFmtId="196" fontId="0" fillId="33" borderId="23" xfId="0" applyNumberFormat="1" applyFont="1" applyFill="1" applyBorder="1" applyAlignment="1" applyProtection="1">
      <alignment/>
      <protection/>
    </xf>
    <xf numFmtId="196" fontId="0" fillId="0" borderId="23" xfId="0" applyNumberFormat="1" applyFont="1" applyBorder="1" applyAlignment="1" applyProtection="1">
      <alignment/>
      <protection/>
    </xf>
    <xf numFmtId="196" fontId="0" fillId="0" borderId="0" xfId="0" applyNumberFormat="1" applyFont="1" applyBorder="1" applyAlignment="1" applyProtection="1">
      <alignment/>
      <protection/>
    </xf>
    <xf numFmtId="196" fontId="0" fillId="33" borderId="24" xfId="0" applyNumberFormat="1" applyFont="1" applyFill="1" applyBorder="1" applyAlignment="1">
      <alignment horizontal="right"/>
    </xf>
    <xf numFmtId="196" fontId="0" fillId="33" borderId="24" xfId="0" applyNumberFormat="1" applyFont="1" applyFill="1" applyBorder="1" applyAlignment="1" applyProtection="1">
      <alignment/>
      <protection/>
    </xf>
    <xf numFmtId="196" fontId="0" fillId="0" borderId="24" xfId="0" applyNumberFormat="1" applyFont="1" applyBorder="1" applyAlignment="1" applyProtection="1">
      <alignment/>
      <protection/>
    </xf>
    <xf numFmtId="196" fontId="0" fillId="0" borderId="12" xfId="0" applyNumberFormat="1" applyFont="1" applyBorder="1" applyAlignment="1" applyProtection="1">
      <alignment/>
      <protection/>
    </xf>
    <xf numFmtId="196" fontId="0" fillId="33" borderId="13" xfId="0" applyNumberFormat="1" applyFont="1" applyFill="1" applyBorder="1" applyAlignment="1">
      <alignment horizontal="right"/>
    </xf>
    <xf numFmtId="196" fontId="0" fillId="33" borderId="29" xfId="0" applyNumberFormat="1" applyFont="1" applyFill="1" applyBorder="1" applyAlignment="1" applyProtection="1">
      <alignment/>
      <protection/>
    </xf>
    <xf numFmtId="196" fontId="0" fillId="0" borderId="13" xfId="0" applyNumberFormat="1" applyFont="1" applyBorder="1" applyAlignment="1" applyProtection="1">
      <alignment/>
      <protection/>
    </xf>
    <xf numFmtId="196" fontId="0" fillId="0" borderId="29" xfId="0" applyNumberFormat="1" applyFont="1" applyBorder="1" applyAlignment="1" applyProtection="1">
      <alignment/>
      <protection/>
    </xf>
    <xf numFmtId="196" fontId="0" fillId="0" borderId="28" xfId="0" applyNumberFormat="1" applyFont="1" applyBorder="1" applyAlignment="1" applyProtection="1">
      <alignment/>
      <protection/>
    </xf>
    <xf numFmtId="196" fontId="0" fillId="33" borderId="25" xfId="0" applyNumberFormat="1" applyFont="1" applyFill="1" applyBorder="1" applyAlignment="1">
      <alignment horizontal="right"/>
    </xf>
    <xf numFmtId="196" fontId="0" fillId="33" borderId="0" xfId="0" applyNumberFormat="1" applyFont="1" applyFill="1" applyBorder="1" applyAlignment="1" applyProtection="1">
      <alignment/>
      <protection/>
    </xf>
    <xf numFmtId="196" fontId="0" fillId="0" borderId="25" xfId="0" applyNumberFormat="1" applyFont="1" applyBorder="1" applyAlignment="1" applyProtection="1">
      <alignment/>
      <protection/>
    </xf>
    <xf numFmtId="196" fontId="0" fillId="33" borderId="10" xfId="0" applyNumberFormat="1" applyFont="1" applyFill="1" applyBorder="1" applyAlignment="1">
      <alignment horizontal="right"/>
    </xf>
    <xf numFmtId="196" fontId="0" fillId="33" borderId="12" xfId="0" applyNumberFormat="1" applyFont="1" applyFill="1" applyBorder="1" applyAlignment="1" applyProtection="1">
      <alignment/>
      <protection/>
    </xf>
    <xf numFmtId="196" fontId="0" fillId="0" borderId="10" xfId="0" applyNumberFormat="1" applyFont="1" applyBorder="1" applyAlignment="1" applyProtection="1">
      <alignment/>
      <protection/>
    </xf>
    <xf numFmtId="196" fontId="0" fillId="33" borderId="36" xfId="49" applyNumberFormat="1" applyFont="1" applyFill="1" applyBorder="1" applyAlignment="1">
      <alignment/>
    </xf>
    <xf numFmtId="196" fontId="0" fillId="33" borderId="16" xfId="49" applyNumberFormat="1" applyFont="1" applyFill="1" applyBorder="1" applyAlignment="1">
      <alignment/>
    </xf>
    <xf numFmtId="196" fontId="0" fillId="33" borderId="17" xfId="49" applyNumberFormat="1" applyFont="1" applyFill="1" applyBorder="1" applyAlignment="1">
      <alignment/>
    </xf>
    <xf numFmtId="196" fontId="0" fillId="0" borderId="25" xfId="49" applyNumberFormat="1" applyFont="1" applyBorder="1" applyAlignment="1" applyProtection="1">
      <alignment/>
      <protection/>
    </xf>
    <xf numFmtId="196" fontId="0" fillId="0" borderId="23" xfId="49" applyNumberFormat="1" applyFont="1" applyBorder="1" applyAlignment="1" applyProtection="1">
      <alignment/>
      <protection/>
    </xf>
    <xf numFmtId="196" fontId="0" fillId="0" borderId="10" xfId="49" applyNumberFormat="1" applyFont="1" applyBorder="1" applyAlignment="1" applyProtection="1">
      <alignment/>
      <protection/>
    </xf>
    <xf numFmtId="196" fontId="0" fillId="0" borderId="24" xfId="49" applyNumberFormat="1" applyFont="1" applyBorder="1" applyAlignment="1" applyProtection="1">
      <alignment/>
      <protection/>
    </xf>
    <xf numFmtId="0" fontId="7" fillId="6" borderId="42" xfId="0" applyFont="1" applyFill="1" applyBorder="1" applyAlignment="1">
      <alignment horizontal="center"/>
    </xf>
    <xf numFmtId="49" fontId="7" fillId="6" borderId="36" xfId="49" applyNumberFormat="1" applyFont="1" applyFill="1" applyBorder="1" applyAlignment="1">
      <alignment/>
    </xf>
    <xf numFmtId="38" fontId="7" fillId="6" borderId="36" xfId="49" applyFont="1" applyFill="1" applyBorder="1" applyAlignment="1">
      <alignment/>
    </xf>
    <xf numFmtId="38" fontId="7" fillId="6" borderId="36" xfId="49" applyFont="1" applyFill="1" applyBorder="1" applyAlignment="1">
      <alignment horizontal="right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38" fontId="7" fillId="6" borderId="37" xfId="49" applyFont="1" applyFill="1" applyBorder="1" applyAlignment="1">
      <alignment/>
    </xf>
    <xf numFmtId="0" fontId="7" fillId="6" borderId="45" xfId="0" applyFont="1" applyFill="1" applyBorder="1" applyAlignment="1">
      <alignment horizontal="center"/>
    </xf>
    <xf numFmtId="0" fontId="0" fillId="6" borderId="42" xfId="0" applyFont="1" applyFill="1" applyBorder="1" applyAlignment="1">
      <alignment horizontal="center"/>
    </xf>
    <xf numFmtId="38" fontId="0" fillId="6" borderId="36" xfId="49" applyFon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44" xfId="0" applyFont="1" applyFill="1" applyBorder="1" applyAlignment="1">
      <alignment horizontal="center"/>
    </xf>
    <xf numFmtId="38" fontId="0" fillId="6" borderId="37" xfId="49" applyFont="1" applyFill="1" applyBorder="1" applyAlignment="1">
      <alignment/>
    </xf>
    <xf numFmtId="0" fontId="0" fillId="6" borderId="46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38" fontId="7" fillId="6" borderId="36" xfId="0" applyNumberFormat="1" applyFont="1" applyFill="1" applyBorder="1" applyAlignment="1">
      <alignment/>
    </xf>
    <xf numFmtId="38" fontId="7" fillId="6" borderId="37" xfId="0" applyNumberFormat="1" applyFont="1" applyFill="1" applyBorder="1" applyAlignment="1">
      <alignment/>
    </xf>
    <xf numFmtId="0" fontId="6" fillId="6" borderId="42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38" fontId="0" fillId="6" borderId="46" xfId="49" applyFont="1" applyFill="1" applyBorder="1" applyAlignment="1">
      <alignment/>
    </xf>
    <xf numFmtId="38" fontId="0" fillId="6" borderId="47" xfId="49" applyFont="1" applyFill="1" applyBorder="1" applyAlignment="1">
      <alignment/>
    </xf>
    <xf numFmtId="0" fontId="0" fillId="6" borderId="48" xfId="0" applyFont="1" applyFill="1" applyBorder="1" applyAlignment="1">
      <alignment horizontal="center"/>
    </xf>
    <xf numFmtId="0" fontId="4" fillId="0" borderId="4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96" fontId="13" fillId="33" borderId="37" xfId="49" applyNumberFormat="1" applyFont="1" applyFill="1" applyBorder="1" applyAlignment="1">
      <alignment/>
    </xf>
    <xf numFmtId="196" fontId="13" fillId="33" borderId="46" xfId="49" applyNumberFormat="1" applyFont="1" applyFill="1" applyBorder="1" applyAlignment="1">
      <alignment/>
    </xf>
    <xf numFmtId="196" fontId="13" fillId="33" borderId="47" xfId="49" applyNumberFormat="1" applyFont="1" applyFill="1" applyBorder="1" applyAlignment="1">
      <alignment/>
    </xf>
    <xf numFmtId="0" fontId="0" fillId="6" borderId="52" xfId="0" applyFont="1" applyFill="1" applyBorder="1" applyAlignment="1">
      <alignment horizontal="center"/>
    </xf>
    <xf numFmtId="196" fontId="0" fillId="33" borderId="53" xfId="49" applyNumberFormat="1" applyFont="1" applyFill="1" applyBorder="1" applyAlignment="1">
      <alignment/>
    </xf>
    <xf numFmtId="196" fontId="0" fillId="33" borderId="54" xfId="49" applyNumberFormat="1" applyFont="1" applyFill="1" applyBorder="1" applyAlignment="1">
      <alignment/>
    </xf>
    <xf numFmtId="196" fontId="0" fillId="33" borderId="55" xfId="49" applyNumberFormat="1" applyFont="1" applyFill="1" applyBorder="1" applyAlignment="1">
      <alignment/>
    </xf>
    <xf numFmtId="196" fontId="0" fillId="33" borderId="56" xfId="49" applyNumberFormat="1" applyFont="1" applyFill="1" applyBorder="1" applyAlignment="1">
      <alignment/>
    </xf>
    <xf numFmtId="0" fontId="0" fillId="6" borderId="57" xfId="0" applyFill="1" applyBorder="1" applyAlignment="1">
      <alignment horizontal="center"/>
    </xf>
    <xf numFmtId="38" fontId="7" fillId="6" borderId="37" xfId="49" applyFont="1" applyFill="1" applyBorder="1" applyAlignment="1">
      <alignment horizontal="right"/>
    </xf>
    <xf numFmtId="0" fontId="7" fillId="6" borderId="58" xfId="0" applyFont="1" applyFill="1" applyBorder="1" applyAlignment="1">
      <alignment horizontal="center"/>
    </xf>
    <xf numFmtId="38" fontId="7" fillId="6" borderId="53" xfId="49" applyFont="1" applyFill="1" applyBorder="1" applyAlignment="1">
      <alignment/>
    </xf>
    <xf numFmtId="38" fontId="7" fillId="6" borderId="53" xfId="49" applyFont="1" applyFill="1" applyBorder="1" applyAlignment="1">
      <alignment horizontal="right"/>
    </xf>
    <xf numFmtId="0" fontId="7" fillId="6" borderId="57" xfId="0" applyFont="1" applyFill="1" applyBorder="1" applyAlignment="1">
      <alignment horizontal="center"/>
    </xf>
    <xf numFmtId="0" fontId="0" fillId="6" borderId="58" xfId="0" applyFont="1" applyFill="1" applyBorder="1" applyAlignment="1">
      <alignment horizontal="center"/>
    </xf>
    <xf numFmtId="38" fontId="0" fillId="33" borderId="53" xfId="49" applyFont="1" applyFill="1" applyBorder="1" applyAlignment="1">
      <alignment/>
    </xf>
    <xf numFmtId="0" fontId="0" fillId="6" borderId="59" xfId="0" applyFont="1" applyFill="1" applyBorder="1" applyAlignment="1">
      <alignment horizontal="center"/>
    </xf>
    <xf numFmtId="38" fontId="0" fillId="6" borderId="60" xfId="49" applyFont="1" applyFill="1" applyBorder="1" applyAlignment="1">
      <alignment horizontal="right"/>
    </xf>
    <xf numFmtId="38" fontId="0" fillId="6" borderId="53" xfId="49" applyFont="1" applyFill="1" applyBorder="1" applyAlignment="1">
      <alignment horizontal="right"/>
    </xf>
    <xf numFmtId="38" fontId="0" fillId="6" borderId="61" xfId="49" applyFont="1" applyFill="1" applyBorder="1" applyAlignment="1">
      <alignment horizontal="right"/>
    </xf>
    <xf numFmtId="0" fontId="0" fillId="6" borderId="62" xfId="0" applyFill="1" applyBorder="1" applyAlignment="1">
      <alignment horizontal="center"/>
    </xf>
    <xf numFmtId="0" fontId="0" fillId="6" borderId="63" xfId="0" applyFont="1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0" fontId="7" fillId="6" borderId="53" xfId="0" applyFont="1" applyFill="1" applyBorder="1" applyAlignment="1">
      <alignment horizontal="right"/>
    </xf>
    <xf numFmtId="189" fontId="0" fillId="0" borderId="36" xfId="0" applyNumberFormat="1" applyBorder="1" applyAlignment="1">
      <alignment horizontal="center" vertical="center"/>
    </xf>
    <xf numFmtId="0" fontId="6" fillId="0" borderId="65" xfId="0" applyFont="1" applyBorder="1" applyAlignment="1">
      <alignment horizontal="centerContinuous"/>
    </xf>
    <xf numFmtId="0" fontId="6" fillId="6" borderId="66" xfId="0" applyFont="1" applyFill="1" applyBorder="1" applyAlignment="1">
      <alignment horizontal="center"/>
    </xf>
    <xf numFmtId="38" fontId="6" fillId="33" borderId="67" xfId="49" applyFont="1" applyFill="1" applyBorder="1" applyAlignment="1">
      <alignment/>
    </xf>
    <xf numFmtId="38" fontId="6" fillId="33" borderId="68" xfId="49" applyFont="1" applyFill="1" applyBorder="1" applyAlignment="1">
      <alignment/>
    </xf>
    <xf numFmtId="3" fontId="6" fillId="0" borderId="25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3" fontId="6" fillId="34" borderId="25" xfId="49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3" fontId="6" fillId="34" borderId="23" xfId="0" applyNumberFormat="1" applyFont="1" applyFill="1" applyBorder="1" applyAlignment="1" applyProtection="1">
      <alignment/>
      <protection/>
    </xf>
    <xf numFmtId="3" fontId="6" fillId="34" borderId="24" xfId="0" applyNumberFormat="1" applyFont="1" applyFill="1" applyBorder="1" applyAlignment="1" applyProtection="1">
      <alignment/>
      <protection/>
    </xf>
    <xf numFmtId="38" fontId="6" fillId="34" borderId="67" xfId="49" applyFont="1" applyFill="1" applyBorder="1" applyAlignment="1">
      <alignment/>
    </xf>
    <xf numFmtId="3" fontId="6" fillId="34" borderId="23" xfId="0" applyNumberFormat="1" applyFont="1" applyFill="1" applyBorder="1" applyAlignment="1" applyProtection="1">
      <alignment horizontal="right"/>
      <protection/>
    </xf>
    <xf numFmtId="3" fontId="6" fillId="34" borderId="24" xfId="0" applyNumberFormat="1" applyFont="1" applyFill="1" applyBorder="1" applyAlignment="1" applyProtection="1">
      <alignment horizontal="right"/>
      <protection/>
    </xf>
    <xf numFmtId="38" fontId="6" fillId="34" borderId="68" xfId="49" applyFont="1" applyFill="1" applyBorder="1" applyAlignment="1">
      <alignment/>
    </xf>
    <xf numFmtId="3" fontId="6" fillId="34" borderId="25" xfId="0" applyNumberFormat="1" applyFont="1" applyFill="1" applyBorder="1" applyAlignment="1" applyProtection="1">
      <alignment/>
      <protection/>
    </xf>
    <xf numFmtId="3" fontId="6" fillId="34" borderId="13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/>
      <protection/>
    </xf>
    <xf numFmtId="183" fontId="6" fillId="34" borderId="43" xfId="0" applyNumberFormat="1" applyFont="1" applyFill="1" applyBorder="1" applyAlignment="1">
      <alignment horizontal="right"/>
    </xf>
    <xf numFmtId="0" fontId="6" fillId="6" borderId="6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9" fontId="0" fillId="0" borderId="38" xfId="0" applyNumberFormat="1" applyFont="1" applyBorder="1" applyAlignment="1">
      <alignment/>
    </xf>
    <xf numFmtId="38" fontId="0" fillId="33" borderId="66" xfId="49" applyFont="1" applyFill="1" applyBorder="1" applyAlignment="1">
      <alignment/>
    </xf>
    <xf numFmtId="38" fontId="0" fillId="33" borderId="67" xfId="49" applyFont="1" applyFill="1" applyBorder="1" applyAlignment="1">
      <alignment/>
    </xf>
    <xf numFmtId="0" fontId="0" fillId="6" borderId="70" xfId="0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/>
      <protection/>
    </xf>
    <xf numFmtId="38" fontId="0" fillId="34" borderId="37" xfId="49" applyFont="1" applyFill="1" applyBorder="1" applyAlignment="1">
      <alignment/>
    </xf>
    <xf numFmtId="38" fontId="0" fillId="33" borderId="37" xfId="49" applyFont="1" applyFill="1" applyBorder="1" applyAlignment="1">
      <alignment horizontal="right"/>
    </xf>
    <xf numFmtId="0" fontId="0" fillId="0" borderId="44" xfId="0" applyFont="1" applyBorder="1" applyAlignment="1">
      <alignment horizontal="center"/>
    </xf>
    <xf numFmtId="3" fontId="0" fillId="0" borderId="47" xfId="0" applyNumberFormat="1" applyFont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3" fontId="0" fillId="0" borderId="37" xfId="49" applyNumberFormat="1" applyFont="1" applyBorder="1" applyAlignment="1" applyProtection="1">
      <alignment/>
      <protection/>
    </xf>
    <xf numFmtId="3" fontId="0" fillId="0" borderId="37" xfId="0" applyNumberFormat="1" applyFont="1" applyBorder="1" applyAlignment="1" applyProtection="1">
      <alignment/>
      <protection/>
    </xf>
    <xf numFmtId="3" fontId="0" fillId="0" borderId="37" xfId="0" applyNumberFormat="1" applyFont="1" applyBorder="1" applyAlignment="1" applyProtection="1">
      <alignment horizontal="right"/>
      <protection/>
    </xf>
    <xf numFmtId="183" fontId="0" fillId="0" borderId="37" xfId="0" applyNumberFormat="1" applyFont="1" applyBorder="1" applyAlignment="1">
      <alignment/>
    </xf>
    <xf numFmtId="3" fontId="0" fillId="33" borderId="37" xfId="0" applyNumberFormat="1" applyFont="1" applyFill="1" applyBorder="1" applyAlignment="1" applyProtection="1">
      <alignment/>
      <protection/>
    </xf>
    <xf numFmtId="3" fontId="0" fillId="0" borderId="37" xfId="49" applyNumberFormat="1" applyFont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71" xfId="0" applyFont="1" applyFill="1" applyBorder="1" applyAlignment="1">
      <alignment horizontal="center"/>
    </xf>
    <xf numFmtId="0" fontId="6" fillId="6" borderId="70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 wrapText="1"/>
    </xf>
    <xf numFmtId="189" fontId="0" fillId="0" borderId="25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189" fontId="0" fillId="0" borderId="15" xfId="0" applyNumberFormat="1" applyBorder="1" applyAlignment="1">
      <alignment horizontal="center" vertical="center"/>
    </xf>
    <xf numFmtId="189" fontId="0" fillId="0" borderId="16" xfId="0" applyNumberFormat="1" applyBorder="1" applyAlignment="1">
      <alignment horizontal="center" vertical="center"/>
    </xf>
    <xf numFmtId="189" fontId="0" fillId="0" borderId="17" xfId="0" applyNumberForma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89" fontId="0" fillId="0" borderId="28" xfId="0" applyNumberForma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89" fontId="0" fillId="0" borderId="36" xfId="0" applyNumberFormat="1" applyBorder="1" applyAlignment="1">
      <alignment horizontal="center" vertical="center"/>
    </xf>
    <xf numFmtId="189" fontId="0" fillId="0" borderId="24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9" fontId="0" fillId="0" borderId="14" xfId="0" applyNumberFormat="1" applyBorder="1" applyAlignment="1">
      <alignment horizontal="center" vertical="center"/>
    </xf>
    <xf numFmtId="189" fontId="0" fillId="0" borderId="2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5" xfId="0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5" zoomScaleSheetLayoutView="85" workbookViewId="0" topLeftCell="I4">
      <selection activeCell="Z19" sqref="Z19"/>
    </sheetView>
  </sheetViews>
  <sheetFormatPr defaultColWidth="8.796875" defaultRowHeight="14.25"/>
  <cols>
    <col min="1" max="1" width="10.3984375" style="0" customWidth="1"/>
    <col min="2" max="2" width="16.09765625" style="0" customWidth="1"/>
    <col min="3" max="4" width="8.59765625" style="0" customWidth="1"/>
    <col min="5" max="5" width="12.5" style="0" customWidth="1"/>
    <col min="6" max="10" width="8.59765625" style="0" customWidth="1"/>
    <col min="11" max="11" width="13.69921875" style="3" customWidth="1"/>
    <col min="12" max="16" width="8.59765625" style="3" customWidth="1"/>
    <col min="17" max="17" width="12.8984375" style="3" customWidth="1"/>
    <col min="18" max="19" width="8.59765625" style="3" customWidth="1"/>
    <col min="20" max="20" width="12.8984375" style="3" customWidth="1"/>
    <col min="21" max="21" width="12.09765625" style="3" customWidth="1"/>
    <col min="22" max="23" width="5.09765625" style="3" customWidth="1"/>
    <col min="24" max="24" width="11.09765625" style="3" customWidth="1"/>
    <col min="25" max="25" width="8.59765625" style="3" customWidth="1"/>
    <col min="26" max="26" width="13.59765625" style="3" customWidth="1"/>
    <col min="27" max="27" width="12.59765625" style="3" customWidth="1"/>
    <col min="28" max="28" width="11.59765625" style="3" bestFit="1" customWidth="1"/>
  </cols>
  <sheetData>
    <row r="1" spans="1:28" s="3" customFormat="1" ht="21.75" thickBot="1">
      <c r="A1" s="5" t="s">
        <v>210</v>
      </c>
      <c r="B1" s="4"/>
      <c r="C1"/>
      <c r="D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6" t="s">
        <v>0</v>
      </c>
      <c r="AA1" s="4"/>
      <c r="AB1" s="6" t="s">
        <v>211</v>
      </c>
    </row>
    <row r="2" spans="1:28" ht="13.5">
      <c r="A2" s="357" t="s">
        <v>6</v>
      </c>
      <c r="B2" s="360" t="s">
        <v>183</v>
      </c>
      <c r="C2" s="363" t="s">
        <v>2</v>
      </c>
      <c r="D2" s="364"/>
      <c r="E2" s="363" t="s">
        <v>98</v>
      </c>
      <c r="F2" s="367"/>
      <c r="G2" s="367"/>
      <c r="H2" s="367"/>
      <c r="I2" s="367"/>
      <c r="J2" s="364"/>
      <c r="K2" s="363" t="s">
        <v>99</v>
      </c>
      <c r="L2" s="367"/>
      <c r="M2" s="367"/>
      <c r="N2" s="367"/>
      <c r="O2" s="367"/>
      <c r="P2" s="364"/>
      <c r="Q2" s="363" t="s">
        <v>100</v>
      </c>
      <c r="R2" s="367"/>
      <c r="S2" s="364"/>
      <c r="T2" s="363" t="s">
        <v>101</v>
      </c>
      <c r="U2" s="374"/>
      <c r="V2" s="382" t="s">
        <v>3</v>
      </c>
      <c r="W2" s="374"/>
      <c r="X2" s="64"/>
      <c r="Y2" s="363" t="s">
        <v>5</v>
      </c>
      <c r="Z2" s="382"/>
      <c r="AA2" s="374"/>
      <c r="AB2" s="379" t="s">
        <v>6</v>
      </c>
    </row>
    <row r="3" spans="1:28" ht="13.5">
      <c r="A3" s="358"/>
      <c r="B3" s="361"/>
      <c r="C3" s="365"/>
      <c r="D3" s="366"/>
      <c r="E3" s="365"/>
      <c r="F3" s="368"/>
      <c r="G3" s="368"/>
      <c r="H3" s="368"/>
      <c r="I3" s="368"/>
      <c r="J3" s="366"/>
      <c r="K3" s="365"/>
      <c r="L3" s="368"/>
      <c r="M3" s="368"/>
      <c r="N3" s="368"/>
      <c r="O3" s="368"/>
      <c r="P3" s="366"/>
      <c r="Q3" s="365"/>
      <c r="R3" s="368"/>
      <c r="S3" s="366"/>
      <c r="T3" s="375"/>
      <c r="U3" s="376"/>
      <c r="V3" s="385"/>
      <c r="W3" s="376"/>
      <c r="X3" s="65" t="s">
        <v>4</v>
      </c>
      <c r="Y3" s="375"/>
      <c r="Z3" s="383"/>
      <c r="AA3" s="376"/>
      <c r="AB3" s="380"/>
    </row>
    <row r="4" spans="1:28" ht="13.5">
      <c r="A4" s="358"/>
      <c r="B4" s="361"/>
      <c r="C4" s="369" t="s">
        <v>8</v>
      </c>
      <c r="D4" s="369" t="s">
        <v>102</v>
      </c>
      <c r="E4" s="372" t="s">
        <v>83</v>
      </c>
      <c r="F4" s="36"/>
      <c r="G4" s="36"/>
      <c r="H4" s="36"/>
      <c r="I4" s="37"/>
      <c r="J4" s="369" t="s">
        <v>102</v>
      </c>
      <c r="K4" s="372" t="s">
        <v>83</v>
      </c>
      <c r="L4" s="36"/>
      <c r="M4" s="36"/>
      <c r="N4" s="36"/>
      <c r="O4" s="37"/>
      <c r="P4" s="369" t="s">
        <v>102</v>
      </c>
      <c r="Q4" s="372" t="s">
        <v>103</v>
      </c>
      <c r="R4" s="36"/>
      <c r="S4" s="369" t="s">
        <v>102</v>
      </c>
      <c r="T4" s="377"/>
      <c r="U4" s="378"/>
      <c r="V4" s="384"/>
      <c r="W4" s="378"/>
      <c r="X4" s="65" t="s">
        <v>7</v>
      </c>
      <c r="Y4" s="377"/>
      <c r="Z4" s="384"/>
      <c r="AA4" s="378"/>
      <c r="AB4" s="380"/>
    </row>
    <row r="5" spans="1:28" ht="13.5">
      <c r="A5" s="358"/>
      <c r="B5" s="361"/>
      <c r="C5" s="370"/>
      <c r="D5" s="370"/>
      <c r="E5" s="373"/>
      <c r="F5" s="35" t="s">
        <v>82</v>
      </c>
      <c r="G5" s="35" t="s">
        <v>82</v>
      </c>
      <c r="H5" s="35" t="s">
        <v>82</v>
      </c>
      <c r="I5" s="35" t="s">
        <v>82</v>
      </c>
      <c r="J5" s="370"/>
      <c r="K5" s="373"/>
      <c r="L5" s="35" t="s">
        <v>82</v>
      </c>
      <c r="M5" s="35" t="s">
        <v>82</v>
      </c>
      <c r="N5" s="35" t="s">
        <v>82</v>
      </c>
      <c r="O5" s="35" t="s">
        <v>82</v>
      </c>
      <c r="P5" s="370"/>
      <c r="Q5" s="373"/>
      <c r="R5" s="35" t="s">
        <v>82</v>
      </c>
      <c r="S5" s="370"/>
      <c r="T5" s="369" t="s">
        <v>104</v>
      </c>
      <c r="U5" s="369" t="s">
        <v>102</v>
      </c>
      <c r="V5" s="369" t="s">
        <v>9</v>
      </c>
      <c r="W5" s="369" t="s">
        <v>10</v>
      </c>
      <c r="X5" s="65"/>
      <c r="Y5" s="369" t="s">
        <v>12</v>
      </c>
      <c r="Z5" s="369" t="s">
        <v>13</v>
      </c>
      <c r="AA5" s="369" t="s">
        <v>14</v>
      </c>
      <c r="AB5" s="380"/>
    </row>
    <row r="6" spans="1:28" s="3" customFormat="1" ht="13.5">
      <c r="A6" s="359"/>
      <c r="B6" s="362"/>
      <c r="C6" s="371"/>
      <c r="D6" s="371"/>
      <c r="E6" s="365"/>
      <c r="F6" s="38" t="s">
        <v>105</v>
      </c>
      <c r="G6" s="39" t="s">
        <v>106</v>
      </c>
      <c r="H6" s="39" t="s">
        <v>107</v>
      </c>
      <c r="I6" s="39" t="s">
        <v>81</v>
      </c>
      <c r="J6" s="371"/>
      <c r="K6" s="365"/>
      <c r="L6" s="38" t="s">
        <v>105</v>
      </c>
      <c r="M6" s="39" t="s">
        <v>106</v>
      </c>
      <c r="N6" s="39" t="s">
        <v>107</v>
      </c>
      <c r="O6" s="39" t="s">
        <v>81</v>
      </c>
      <c r="P6" s="371"/>
      <c r="Q6" s="365"/>
      <c r="R6" s="38" t="s">
        <v>105</v>
      </c>
      <c r="S6" s="371"/>
      <c r="T6" s="371"/>
      <c r="U6" s="371"/>
      <c r="V6" s="371"/>
      <c r="W6" s="371"/>
      <c r="X6" s="66" t="s">
        <v>11</v>
      </c>
      <c r="Y6" s="371"/>
      <c r="Z6" s="371"/>
      <c r="AA6" s="371"/>
      <c r="AB6" s="381"/>
    </row>
    <row r="7" spans="1:28" s="3" customFormat="1" ht="19.5" customHeight="1">
      <c r="A7" s="27" t="s">
        <v>16</v>
      </c>
      <c r="B7" s="28" t="s">
        <v>108</v>
      </c>
      <c r="C7" s="40">
        <v>30117</v>
      </c>
      <c r="D7" s="40">
        <v>30848</v>
      </c>
      <c r="E7" s="40">
        <v>46035</v>
      </c>
      <c r="F7" s="40">
        <v>1050</v>
      </c>
      <c r="G7" s="40">
        <v>22034</v>
      </c>
      <c r="H7" s="40">
        <v>11194</v>
      </c>
      <c r="I7" s="40">
        <v>720</v>
      </c>
      <c r="J7" s="40">
        <v>47526</v>
      </c>
      <c r="K7" s="40">
        <v>45848</v>
      </c>
      <c r="L7" s="40">
        <v>1048</v>
      </c>
      <c r="M7" s="40">
        <v>22034</v>
      </c>
      <c r="N7" s="40">
        <v>11194</v>
      </c>
      <c r="O7" s="40">
        <v>720</v>
      </c>
      <c r="P7" s="40">
        <v>47115</v>
      </c>
      <c r="Q7" s="40">
        <v>187</v>
      </c>
      <c r="R7" s="40">
        <v>2</v>
      </c>
      <c r="S7" s="40">
        <v>411</v>
      </c>
      <c r="T7" s="75">
        <v>13832</v>
      </c>
      <c r="U7" s="76">
        <v>14432</v>
      </c>
      <c r="V7" s="41">
        <v>27</v>
      </c>
      <c r="W7" s="42">
        <v>0</v>
      </c>
      <c r="X7" s="67"/>
      <c r="Y7" s="73">
        <v>420000</v>
      </c>
      <c r="Z7" s="94">
        <v>50000</v>
      </c>
      <c r="AA7" s="73"/>
      <c r="AB7" s="44" t="s">
        <v>16</v>
      </c>
    </row>
    <row r="8" spans="1:28" s="3" customFormat="1" ht="19.5" customHeight="1">
      <c r="A8" s="99" t="s">
        <v>17</v>
      </c>
      <c r="B8" s="29" t="s">
        <v>109</v>
      </c>
      <c r="C8" s="40">
        <v>8217</v>
      </c>
      <c r="D8" s="40">
        <v>8368</v>
      </c>
      <c r="E8" s="40">
        <v>12770</v>
      </c>
      <c r="F8" s="40">
        <v>301</v>
      </c>
      <c r="G8" s="40">
        <v>6363</v>
      </c>
      <c r="H8" s="40">
        <v>3076</v>
      </c>
      <c r="I8" s="40">
        <v>187</v>
      </c>
      <c r="J8" s="40">
        <v>13111</v>
      </c>
      <c r="K8" s="40">
        <v>12732</v>
      </c>
      <c r="L8" s="40">
        <v>301</v>
      </c>
      <c r="M8" s="40">
        <v>6363</v>
      </c>
      <c r="N8" s="40">
        <v>3076</v>
      </c>
      <c r="O8" s="40">
        <v>187</v>
      </c>
      <c r="P8" s="40">
        <v>13009</v>
      </c>
      <c r="Q8" s="40">
        <v>38</v>
      </c>
      <c r="R8" s="40">
        <v>0</v>
      </c>
      <c r="S8" s="40">
        <v>102</v>
      </c>
      <c r="T8" s="75">
        <v>3791</v>
      </c>
      <c r="U8" s="76">
        <v>3936</v>
      </c>
      <c r="V8" s="41">
        <v>8</v>
      </c>
      <c r="W8" s="42">
        <v>3</v>
      </c>
      <c r="X8" s="68"/>
      <c r="Y8" s="73">
        <v>420000</v>
      </c>
      <c r="Z8" s="94">
        <v>50000</v>
      </c>
      <c r="AA8" s="73"/>
      <c r="AB8" s="44" t="s">
        <v>17</v>
      </c>
    </row>
    <row r="9" spans="1:28" s="3" customFormat="1" ht="19.5" customHeight="1">
      <c r="A9" s="27" t="s">
        <v>18</v>
      </c>
      <c r="B9" s="29" t="s">
        <v>110</v>
      </c>
      <c r="C9" s="40">
        <v>3899</v>
      </c>
      <c r="D9" s="40">
        <v>3956</v>
      </c>
      <c r="E9" s="40">
        <v>6139</v>
      </c>
      <c r="F9" s="40">
        <v>115</v>
      </c>
      <c r="G9" s="40">
        <v>2983</v>
      </c>
      <c r="H9" s="40">
        <v>1430</v>
      </c>
      <c r="I9" s="40">
        <v>67</v>
      </c>
      <c r="J9" s="40">
        <v>6300</v>
      </c>
      <c r="K9" s="40">
        <v>6113</v>
      </c>
      <c r="L9" s="40">
        <v>115</v>
      </c>
      <c r="M9" s="40">
        <v>2983</v>
      </c>
      <c r="N9" s="40">
        <v>1430</v>
      </c>
      <c r="O9" s="40">
        <v>67</v>
      </c>
      <c r="P9" s="40">
        <v>6243</v>
      </c>
      <c r="Q9" s="40">
        <v>26</v>
      </c>
      <c r="R9" s="40">
        <v>0</v>
      </c>
      <c r="S9" s="40">
        <v>57</v>
      </c>
      <c r="T9" s="75">
        <v>1924</v>
      </c>
      <c r="U9" s="76">
        <v>2009</v>
      </c>
      <c r="V9" s="41">
        <v>3</v>
      </c>
      <c r="W9" s="42">
        <v>1</v>
      </c>
      <c r="X9" s="69" t="s">
        <v>105</v>
      </c>
      <c r="Y9" s="73">
        <v>420000</v>
      </c>
      <c r="Z9" s="94">
        <v>50000</v>
      </c>
      <c r="AA9" s="73"/>
      <c r="AB9" s="44" t="s">
        <v>18</v>
      </c>
    </row>
    <row r="10" spans="1:28" s="3" customFormat="1" ht="19.5" customHeight="1">
      <c r="A10" s="27" t="s">
        <v>19</v>
      </c>
      <c r="B10" s="29" t="s">
        <v>111</v>
      </c>
      <c r="C10" s="40">
        <v>4329</v>
      </c>
      <c r="D10" s="40">
        <v>4376</v>
      </c>
      <c r="E10" s="40">
        <v>7016</v>
      </c>
      <c r="F10" s="40">
        <v>133</v>
      </c>
      <c r="G10" s="40">
        <v>3695</v>
      </c>
      <c r="H10" s="40">
        <v>1667</v>
      </c>
      <c r="I10" s="40">
        <v>97</v>
      </c>
      <c r="J10" s="40">
        <v>7183</v>
      </c>
      <c r="K10" s="40">
        <v>6988</v>
      </c>
      <c r="L10" s="40">
        <v>133</v>
      </c>
      <c r="M10" s="40">
        <v>3695</v>
      </c>
      <c r="N10" s="40">
        <v>1667</v>
      </c>
      <c r="O10" s="40">
        <v>97</v>
      </c>
      <c r="P10" s="40">
        <v>7115</v>
      </c>
      <c r="Q10" s="40">
        <v>28</v>
      </c>
      <c r="R10" s="40">
        <v>0</v>
      </c>
      <c r="S10" s="40">
        <v>68</v>
      </c>
      <c r="T10" s="75">
        <v>2005</v>
      </c>
      <c r="U10" s="76">
        <v>2114</v>
      </c>
      <c r="V10" s="41">
        <v>3</v>
      </c>
      <c r="W10" s="42">
        <v>9</v>
      </c>
      <c r="X10" s="70" t="s">
        <v>112</v>
      </c>
      <c r="Y10" s="73">
        <v>420000</v>
      </c>
      <c r="Z10" s="94">
        <v>50000</v>
      </c>
      <c r="AA10" s="73"/>
      <c r="AB10" s="44" t="s">
        <v>19</v>
      </c>
    </row>
    <row r="11" spans="1:28" s="3" customFormat="1" ht="19.5" customHeight="1">
      <c r="A11" s="30" t="s">
        <v>20</v>
      </c>
      <c r="B11" s="31" t="s">
        <v>113</v>
      </c>
      <c r="C11" s="45">
        <v>3054</v>
      </c>
      <c r="D11" s="45">
        <v>3123</v>
      </c>
      <c r="E11" s="45">
        <v>4840</v>
      </c>
      <c r="F11" s="45">
        <v>82</v>
      </c>
      <c r="G11" s="45">
        <v>2726</v>
      </c>
      <c r="H11" s="45">
        <v>1245</v>
      </c>
      <c r="I11" s="45">
        <v>69</v>
      </c>
      <c r="J11" s="45">
        <v>4990</v>
      </c>
      <c r="K11" s="45">
        <v>4807</v>
      </c>
      <c r="L11" s="45">
        <v>82</v>
      </c>
      <c r="M11" s="45">
        <v>2726</v>
      </c>
      <c r="N11" s="45">
        <v>1245</v>
      </c>
      <c r="O11" s="45">
        <v>69</v>
      </c>
      <c r="P11" s="45">
        <v>4914</v>
      </c>
      <c r="Q11" s="45">
        <v>33</v>
      </c>
      <c r="R11" s="45">
        <v>0</v>
      </c>
      <c r="S11" s="45">
        <v>76</v>
      </c>
      <c r="T11" s="77">
        <v>1335</v>
      </c>
      <c r="U11" s="78">
        <v>1416</v>
      </c>
      <c r="V11" s="46">
        <v>3</v>
      </c>
      <c r="W11" s="47">
        <v>0</v>
      </c>
      <c r="X11" s="68"/>
      <c r="Y11" s="73">
        <v>420000</v>
      </c>
      <c r="Z11" s="94">
        <v>50000</v>
      </c>
      <c r="AA11" s="95"/>
      <c r="AB11" s="48" t="s">
        <v>20</v>
      </c>
    </row>
    <row r="12" spans="1:28" s="3" customFormat="1" ht="19.5" customHeight="1">
      <c r="A12" s="27" t="s">
        <v>21</v>
      </c>
      <c r="B12" s="29" t="s">
        <v>109</v>
      </c>
      <c r="C12" s="40">
        <v>7892</v>
      </c>
      <c r="D12" s="40">
        <v>8014</v>
      </c>
      <c r="E12" s="40">
        <v>12940</v>
      </c>
      <c r="F12" s="40">
        <v>323</v>
      </c>
      <c r="G12" s="40">
        <v>6162</v>
      </c>
      <c r="H12" s="40">
        <v>2985</v>
      </c>
      <c r="I12" s="40">
        <v>204</v>
      </c>
      <c r="J12" s="40">
        <v>13273</v>
      </c>
      <c r="K12" s="40">
        <v>12864</v>
      </c>
      <c r="L12" s="40">
        <v>323</v>
      </c>
      <c r="M12" s="40">
        <v>6162</v>
      </c>
      <c r="N12" s="40">
        <v>2985</v>
      </c>
      <c r="O12" s="40">
        <v>204</v>
      </c>
      <c r="P12" s="40">
        <v>13139</v>
      </c>
      <c r="Q12" s="40">
        <v>76</v>
      </c>
      <c r="R12" s="40">
        <v>0</v>
      </c>
      <c r="S12" s="40">
        <v>134</v>
      </c>
      <c r="T12" s="75">
        <v>4026</v>
      </c>
      <c r="U12" s="76">
        <v>4145</v>
      </c>
      <c r="V12" s="41">
        <v>5</v>
      </c>
      <c r="W12" s="49">
        <v>6</v>
      </c>
      <c r="X12" s="71" t="s">
        <v>107</v>
      </c>
      <c r="Y12" s="96">
        <v>420000</v>
      </c>
      <c r="Z12" s="97">
        <v>50000</v>
      </c>
      <c r="AA12" s="73"/>
      <c r="AB12" s="44" t="s">
        <v>21</v>
      </c>
    </row>
    <row r="13" spans="1:28" s="3" customFormat="1" ht="19.5" customHeight="1">
      <c r="A13" s="27" t="s">
        <v>114</v>
      </c>
      <c r="B13" s="32" t="s">
        <v>115</v>
      </c>
      <c r="C13" s="50">
        <v>3610</v>
      </c>
      <c r="D13" s="40">
        <v>3702</v>
      </c>
      <c r="E13" s="40">
        <v>5651</v>
      </c>
      <c r="F13" s="40">
        <v>100</v>
      </c>
      <c r="G13" s="40">
        <v>2993</v>
      </c>
      <c r="H13" s="40">
        <v>1396</v>
      </c>
      <c r="I13" s="40">
        <v>93</v>
      </c>
      <c r="J13" s="50">
        <v>5843</v>
      </c>
      <c r="K13" s="50">
        <v>5623</v>
      </c>
      <c r="L13" s="50">
        <v>100</v>
      </c>
      <c r="M13" s="50">
        <v>2993</v>
      </c>
      <c r="N13" s="50">
        <v>1396</v>
      </c>
      <c r="O13" s="50">
        <v>93</v>
      </c>
      <c r="P13" s="50">
        <v>5776</v>
      </c>
      <c r="Q13" s="50">
        <v>28</v>
      </c>
      <c r="R13" s="50">
        <v>0</v>
      </c>
      <c r="S13" s="50">
        <v>67</v>
      </c>
      <c r="T13" s="75">
        <v>1680</v>
      </c>
      <c r="U13" s="75">
        <v>1765</v>
      </c>
      <c r="V13" s="41">
        <v>2</v>
      </c>
      <c r="W13" s="51">
        <v>1</v>
      </c>
      <c r="X13" s="70" t="s">
        <v>116</v>
      </c>
      <c r="Y13" s="73">
        <v>420000</v>
      </c>
      <c r="Z13" s="94">
        <v>50000</v>
      </c>
      <c r="AA13" s="73"/>
      <c r="AB13" s="44" t="s">
        <v>87</v>
      </c>
    </row>
    <row r="14" spans="1:28" s="3" customFormat="1" ht="19.5" customHeight="1">
      <c r="A14" s="27" t="s">
        <v>117</v>
      </c>
      <c r="B14" s="32" t="s">
        <v>118</v>
      </c>
      <c r="C14" s="40">
        <v>9515</v>
      </c>
      <c r="D14" s="40">
        <v>9660</v>
      </c>
      <c r="E14" s="40">
        <v>15412</v>
      </c>
      <c r="F14" s="40">
        <v>332</v>
      </c>
      <c r="G14" s="40">
        <v>7805</v>
      </c>
      <c r="H14" s="40">
        <v>3604</v>
      </c>
      <c r="I14" s="40">
        <v>210</v>
      </c>
      <c r="J14" s="40">
        <v>15760</v>
      </c>
      <c r="K14" s="40">
        <v>15347</v>
      </c>
      <c r="L14" s="40">
        <v>332</v>
      </c>
      <c r="M14" s="40">
        <v>7805</v>
      </c>
      <c r="N14" s="40">
        <v>3604</v>
      </c>
      <c r="O14" s="40">
        <v>210</v>
      </c>
      <c r="P14" s="40">
        <v>15608</v>
      </c>
      <c r="Q14" s="40">
        <v>65</v>
      </c>
      <c r="R14" s="40">
        <v>0</v>
      </c>
      <c r="S14" s="40">
        <v>152</v>
      </c>
      <c r="T14" s="75">
        <v>4552</v>
      </c>
      <c r="U14" s="76">
        <v>4725</v>
      </c>
      <c r="V14" s="41">
        <v>4</v>
      </c>
      <c r="W14" s="49">
        <v>7</v>
      </c>
      <c r="X14" s="72" t="s">
        <v>119</v>
      </c>
      <c r="Y14" s="73">
        <v>420000</v>
      </c>
      <c r="Z14" s="94">
        <v>50000</v>
      </c>
      <c r="AA14" s="73"/>
      <c r="AB14" s="44" t="s">
        <v>88</v>
      </c>
    </row>
    <row r="15" spans="1:28" s="3" customFormat="1" ht="19.5" customHeight="1">
      <c r="A15" s="27" t="s">
        <v>120</v>
      </c>
      <c r="B15" s="32" t="s">
        <v>121</v>
      </c>
      <c r="C15" s="40">
        <v>10105</v>
      </c>
      <c r="D15" s="40">
        <v>10349</v>
      </c>
      <c r="E15" s="40">
        <v>16347</v>
      </c>
      <c r="F15" s="40">
        <v>349</v>
      </c>
      <c r="G15" s="40">
        <v>8291</v>
      </c>
      <c r="H15" s="40">
        <v>4023</v>
      </c>
      <c r="I15" s="40">
        <v>253</v>
      </c>
      <c r="J15" s="40">
        <v>16843</v>
      </c>
      <c r="K15" s="40">
        <v>16279</v>
      </c>
      <c r="L15" s="40">
        <v>349</v>
      </c>
      <c r="M15" s="40">
        <v>8291</v>
      </c>
      <c r="N15" s="40">
        <v>4023</v>
      </c>
      <c r="O15" s="40">
        <v>253</v>
      </c>
      <c r="P15" s="40">
        <v>16682</v>
      </c>
      <c r="Q15" s="40">
        <v>68</v>
      </c>
      <c r="R15" s="40">
        <v>0</v>
      </c>
      <c r="S15" s="40">
        <v>161</v>
      </c>
      <c r="T15" s="75">
        <v>4702</v>
      </c>
      <c r="U15" s="76">
        <v>4939</v>
      </c>
      <c r="V15" s="41">
        <v>1</v>
      </c>
      <c r="W15" s="49">
        <v>8</v>
      </c>
      <c r="X15" s="72" t="s">
        <v>122</v>
      </c>
      <c r="Y15" s="73">
        <v>420000</v>
      </c>
      <c r="Z15" s="94">
        <v>50000</v>
      </c>
      <c r="AA15" s="73"/>
      <c r="AB15" s="44" t="s">
        <v>89</v>
      </c>
    </row>
    <row r="16" spans="1:28" s="3" customFormat="1" ht="19.5" customHeight="1">
      <c r="A16" s="27" t="s">
        <v>22</v>
      </c>
      <c r="B16" s="32" t="s">
        <v>123</v>
      </c>
      <c r="C16" s="40">
        <v>2035</v>
      </c>
      <c r="D16" s="40">
        <v>2066</v>
      </c>
      <c r="E16" s="40">
        <v>3213</v>
      </c>
      <c r="F16" s="40">
        <v>50</v>
      </c>
      <c r="G16" s="40">
        <v>1676</v>
      </c>
      <c r="H16" s="40">
        <v>833</v>
      </c>
      <c r="I16" s="40">
        <v>41</v>
      </c>
      <c r="J16" s="40">
        <v>3319</v>
      </c>
      <c r="K16" s="40">
        <v>3191</v>
      </c>
      <c r="L16" s="40">
        <v>50</v>
      </c>
      <c r="M16" s="40">
        <v>1676</v>
      </c>
      <c r="N16" s="40">
        <v>833</v>
      </c>
      <c r="O16" s="40">
        <v>41</v>
      </c>
      <c r="P16" s="40">
        <v>3274</v>
      </c>
      <c r="Q16" s="40">
        <v>22</v>
      </c>
      <c r="R16" s="40">
        <v>0</v>
      </c>
      <c r="S16" s="40">
        <v>45</v>
      </c>
      <c r="T16" s="75">
        <v>946</v>
      </c>
      <c r="U16" s="76">
        <v>994</v>
      </c>
      <c r="V16" s="41">
        <v>0</v>
      </c>
      <c r="W16" s="42">
        <v>3</v>
      </c>
      <c r="X16" s="70" t="s">
        <v>124</v>
      </c>
      <c r="Y16" s="95">
        <v>420000</v>
      </c>
      <c r="Z16" s="94">
        <v>50000</v>
      </c>
      <c r="AA16" s="73"/>
      <c r="AB16" s="44" t="s">
        <v>22</v>
      </c>
    </row>
    <row r="17" spans="1:28" s="3" customFormat="1" ht="19.5" customHeight="1">
      <c r="A17" s="100" t="s">
        <v>23</v>
      </c>
      <c r="B17" s="33" t="s">
        <v>125</v>
      </c>
      <c r="C17" s="52">
        <v>373</v>
      </c>
      <c r="D17" s="52">
        <v>378</v>
      </c>
      <c r="E17" s="52">
        <v>563</v>
      </c>
      <c r="F17" s="52">
        <v>17</v>
      </c>
      <c r="G17" s="52">
        <v>298</v>
      </c>
      <c r="H17" s="52">
        <v>145</v>
      </c>
      <c r="I17" s="52">
        <v>10</v>
      </c>
      <c r="J17" s="52">
        <v>574</v>
      </c>
      <c r="K17" s="52">
        <v>562</v>
      </c>
      <c r="L17" s="52">
        <v>17</v>
      </c>
      <c r="M17" s="52">
        <v>298</v>
      </c>
      <c r="N17" s="52">
        <v>145</v>
      </c>
      <c r="O17" s="52">
        <v>10</v>
      </c>
      <c r="P17" s="52">
        <v>573</v>
      </c>
      <c r="Q17" s="52">
        <v>1</v>
      </c>
      <c r="R17" s="52">
        <v>0</v>
      </c>
      <c r="S17" s="52">
        <v>1</v>
      </c>
      <c r="T17" s="79">
        <v>165</v>
      </c>
      <c r="U17" s="80">
        <v>174</v>
      </c>
      <c r="V17" s="53">
        <v>0</v>
      </c>
      <c r="W17" s="54">
        <v>1</v>
      </c>
      <c r="X17" s="68"/>
      <c r="Y17" s="73">
        <v>420000</v>
      </c>
      <c r="Z17" s="97">
        <v>50000</v>
      </c>
      <c r="AA17" s="96"/>
      <c r="AB17" s="55" t="s">
        <v>23</v>
      </c>
    </row>
    <row r="18" spans="1:28" s="3" customFormat="1" ht="19.5" customHeight="1">
      <c r="A18" s="99" t="s">
        <v>126</v>
      </c>
      <c r="B18" s="32" t="s">
        <v>127</v>
      </c>
      <c r="C18" s="40">
        <v>1366</v>
      </c>
      <c r="D18" s="40">
        <v>1386</v>
      </c>
      <c r="E18" s="40">
        <v>2206</v>
      </c>
      <c r="F18" s="40">
        <v>40</v>
      </c>
      <c r="G18" s="40">
        <v>1238</v>
      </c>
      <c r="H18" s="40">
        <v>541</v>
      </c>
      <c r="I18" s="40">
        <v>36</v>
      </c>
      <c r="J18" s="40">
        <v>2248</v>
      </c>
      <c r="K18" s="40">
        <v>2191</v>
      </c>
      <c r="L18" s="40">
        <v>40</v>
      </c>
      <c r="M18" s="40">
        <v>1238</v>
      </c>
      <c r="N18" s="40">
        <v>541</v>
      </c>
      <c r="O18" s="40">
        <v>36</v>
      </c>
      <c r="P18" s="40">
        <v>2209</v>
      </c>
      <c r="Q18" s="40">
        <v>15</v>
      </c>
      <c r="R18" s="40">
        <v>0</v>
      </c>
      <c r="S18" s="40">
        <v>39</v>
      </c>
      <c r="T18" s="75">
        <v>571</v>
      </c>
      <c r="U18" s="76">
        <v>600</v>
      </c>
      <c r="V18" s="41">
        <v>1</v>
      </c>
      <c r="W18" s="42">
        <v>5</v>
      </c>
      <c r="X18" s="69" t="s">
        <v>128</v>
      </c>
      <c r="Y18" s="73">
        <v>420000</v>
      </c>
      <c r="Z18" s="94">
        <v>50000</v>
      </c>
      <c r="AA18" s="73"/>
      <c r="AB18" s="44" t="s">
        <v>90</v>
      </c>
    </row>
    <row r="19" spans="1:28" s="3" customFormat="1" ht="19.5" customHeight="1">
      <c r="A19" s="27" t="s">
        <v>129</v>
      </c>
      <c r="B19" s="32" t="s">
        <v>130</v>
      </c>
      <c r="C19" s="40">
        <v>2694</v>
      </c>
      <c r="D19" s="40">
        <v>2767</v>
      </c>
      <c r="E19" s="40">
        <v>4448</v>
      </c>
      <c r="F19" s="40">
        <v>71</v>
      </c>
      <c r="G19" s="40">
        <v>2300</v>
      </c>
      <c r="H19" s="40">
        <v>1044</v>
      </c>
      <c r="I19" s="40">
        <v>75</v>
      </c>
      <c r="J19" s="40">
        <v>4581</v>
      </c>
      <c r="K19" s="40">
        <v>4422</v>
      </c>
      <c r="L19" s="40">
        <v>71</v>
      </c>
      <c r="M19" s="40">
        <v>2300</v>
      </c>
      <c r="N19" s="40">
        <v>1044</v>
      </c>
      <c r="O19" s="40">
        <v>75</v>
      </c>
      <c r="P19" s="40">
        <v>4516</v>
      </c>
      <c r="Q19" s="40">
        <v>26</v>
      </c>
      <c r="R19" s="40">
        <v>0</v>
      </c>
      <c r="S19" s="40">
        <v>65</v>
      </c>
      <c r="T19" s="75">
        <v>1376</v>
      </c>
      <c r="U19" s="76">
        <v>1445</v>
      </c>
      <c r="V19" s="41">
        <v>1</v>
      </c>
      <c r="W19" s="49">
        <v>3</v>
      </c>
      <c r="X19" s="70" t="s">
        <v>131</v>
      </c>
      <c r="Y19" s="73">
        <v>420000</v>
      </c>
      <c r="Z19" s="94">
        <v>50000</v>
      </c>
      <c r="AA19" s="73"/>
      <c r="AB19" s="44" t="s">
        <v>91</v>
      </c>
    </row>
    <row r="20" spans="1:28" s="3" customFormat="1" ht="19.5" customHeight="1">
      <c r="A20" s="27" t="s">
        <v>24</v>
      </c>
      <c r="B20" s="32" t="s">
        <v>84</v>
      </c>
      <c r="C20" s="40">
        <v>1327</v>
      </c>
      <c r="D20" s="40">
        <v>1359</v>
      </c>
      <c r="E20" s="40">
        <v>2101</v>
      </c>
      <c r="F20" s="40">
        <v>35</v>
      </c>
      <c r="G20" s="40">
        <v>1191</v>
      </c>
      <c r="H20" s="40">
        <v>545</v>
      </c>
      <c r="I20" s="40">
        <v>37</v>
      </c>
      <c r="J20" s="40">
        <v>2169</v>
      </c>
      <c r="K20" s="40">
        <v>2097</v>
      </c>
      <c r="L20" s="40">
        <v>35</v>
      </c>
      <c r="M20" s="40">
        <v>1191</v>
      </c>
      <c r="N20" s="40">
        <v>545</v>
      </c>
      <c r="O20" s="40">
        <v>37</v>
      </c>
      <c r="P20" s="40">
        <v>2156</v>
      </c>
      <c r="Q20" s="40">
        <v>4</v>
      </c>
      <c r="R20" s="40">
        <v>0</v>
      </c>
      <c r="S20" s="40">
        <v>13</v>
      </c>
      <c r="T20" s="75">
        <v>576</v>
      </c>
      <c r="U20" s="76">
        <v>613</v>
      </c>
      <c r="V20" s="41">
        <v>1</v>
      </c>
      <c r="W20" s="42">
        <v>0</v>
      </c>
      <c r="X20" s="68"/>
      <c r="Y20" s="73">
        <v>420000</v>
      </c>
      <c r="Z20" s="94">
        <v>50000</v>
      </c>
      <c r="AA20" s="73"/>
      <c r="AB20" s="44" t="s">
        <v>24</v>
      </c>
    </row>
    <row r="21" spans="1:28" s="3" customFormat="1" ht="19.5" customHeight="1">
      <c r="A21" s="30" t="s">
        <v>25</v>
      </c>
      <c r="B21" s="34" t="s">
        <v>85</v>
      </c>
      <c r="C21" s="45">
        <v>1400</v>
      </c>
      <c r="D21" s="45">
        <v>1431</v>
      </c>
      <c r="E21" s="45">
        <v>2286</v>
      </c>
      <c r="F21" s="45">
        <v>42</v>
      </c>
      <c r="G21" s="45">
        <v>1192</v>
      </c>
      <c r="H21" s="45">
        <v>556</v>
      </c>
      <c r="I21" s="45">
        <v>43</v>
      </c>
      <c r="J21" s="45">
        <v>2349</v>
      </c>
      <c r="K21" s="45">
        <v>2278</v>
      </c>
      <c r="L21" s="45">
        <v>42</v>
      </c>
      <c r="M21" s="45">
        <v>1192</v>
      </c>
      <c r="N21" s="45">
        <v>556</v>
      </c>
      <c r="O21" s="45">
        <v>43</v>
      </c>
      <c r="P21" s="45">
        <v>2325</v>
      </c>
      <c r="Q21" s="45">
        <v>8</v>
      </c>
      <c r="R21" s="45">
        <v>0</v>
      </c>
      <c r="S21" s="45">
        <v>24</v>
      </c>
      <c r="T21" s="77">
        <v>674</v>
      </c>
      <c r="U21" s="78">
        <v>708</v>
      </c>
      <c r="V21" s="46">
        <v>1</v>
      </c>
      <c r="W21" s="47">
        <v>1</v>
      </c>
      <c r="X21" s="68"/>
      <c r="Y21" s="73">
        <v>420000</v>
      </c>
      <c r="Z21" s="94">
        <v>50000</v>
      </c>
      <c r="AA21" s="95"/>
      <c r="AB21" s="48" t="s">
        <v>25</v>
      </c>
    </row>
    <row r="22" spans="1:28" s="3" customFormat="1" ht="19.5" customHeight="1">
      <c r="A22" s="27" t="s">
        <v>132</v>
      </c>
      <c r="B22" s="32" t="s">
        <v>133</v>
      </c>
      <c r="C22" s="40">
        <v>1041</v>
      </c>
      <c r="D22" s="40">
        <v>1064</v>
      </c>
      <c r="E22" s="40">
        <v>1642</v>
      </c>
      <c r="F22" s="40">
        <v>34</v>
      </c>
      <c r="G22" s="40">
        <v>867</v>
      </c>
      <c r="H22" s="40">
        <v>411</v>
      </c>
      <c r="I22" s="40">
        <v>23</v>
      </c>
      <c r="J22" s="40">
        <v>1688</v>
      </c>
      <c r="K22" s="40">
        <v>1639</v>
      </c>
      <c r="L22" s="40">
        <v>34</v>
      </c>
      <c r="M22" s="40">
        <v>867</v>
      </c>
      <c r="N22" s="40">
        <v>411</v>
      </c>
      <c r="O22" s="40">
        <v>23</v>
      </c>
      <c r="P22" s="40">
        <v>1676</v>
      </c>
      <c r="Q22" s="40">
        <v>3</v>
      </c>
      <c r="R22" s="40">
        <v>0</v>
      </c>
      <c r="S22" s="40">
        <v>12</v>
      </c>
      <c r="T22" s="75">
        <v>494</v>
      </c>
      <c r="U22" s="76">
        <v>508</v>
      </c>
      <c r="V22" s="41">
        <v>2</v>
      </c>
      <c r="W22" s="42">
        <v>0</v>
      </c>
      <c r="X22" s="73"/>
      <c r="Y22" s="96">
        <v>420000</v>
      </c>
      <c r="Z22" s="97">
        <v>50000</v>
      </c>
      <c r="AA22" s="73"/>
      <c r="AB22" s="44" t="s">
        <v>92</v>
      </c>
    </row>
    <row r="23" spans="1:28" s="4" customFormat="1" ht="19.5" customHeight="1">
      <c r="A23" s="27" t="s">
        <v>96</v>
      </c>
      <c r="B23" s="32" t="s">
        <v>134</v>
      </c>
      <c r="C23" s="40">
        <v>1909</v>
      </c>
      <c r="D23" s="40">
        <v>1957</v>
      </c>
      <c r="E23" s="40">
        <v>3217</v>
      </c>
      <c r="F23" s="40">
        <v>88</v>
      </c>
      <c r="G23" s="40">
        <v>1625</v>
      </c>
      <c r="H23" s="40">
        <v>789</v>
      </c>
      <c r="I23" s="40">
        <v>28</v>
      </c>
      <c r="J23" s="40">
        <v>3333</v>
      </c>
      <c r="K23" s="40">
        <v>3205</v>
      </c>
      <c r="L23" s="40">
        <v>88</v>
      </c>
      <c r="M23" s="40">
        <v>1625</v>
      </c>
      <c r="N23" s="40">
        <v>789</v>
      </c>
      <c r="O23" s="40">
        <v>28</v>
      </c>
      <c r="P23" s="40">
        <v>3309</v>
      </c>
      <c r="Q23" s="40">
        <v>12</v>
      </c>
      <c r="R23" s="40">
        <v>0</v>
      </c>
      <c r="S23" s="40">
        <v>24</v>
      </c>
      <c r="T23" s="75">
        <v>948</v>
      </c>
      <c r="U23" s="76">
        <v>977</v>
      </c>
      <c r="V23" s="41">
        <v>1</v>
      </c>
      <c r="W23" s="49">
        <v>7</v>
      </c>
      <c r="X23" s="73"/>
      <c r="Y23" s="73">
        <v>420000</v>
      </c>
      <c r="Z23" s="94">
        <v>50000</v>
      </c>
      <c r="AA23" s="73"/>
      <c r="AB23" s="44" t="s">
        <v>93</v>
      </c>
    </row>
    <row r="24" spans="1:28" s="4" customFormat="1" ht="22.5" customHeight="1">
      <c r="A24" s="257" t="s">
        <v>86</v>
      </c>
      <c r="B24" s="258"/>
      <c r="C24" s="259">
        <f>SUM(C7:C23)</f>
        <v>92883</v>
      </c>
      <c r="D24" s="259">
        <f aca="true" t="shared" si="0" ref="D24:W24">SUM(D7:D23)</f>
        <v>94804</v>
      </c>
      <c r="E24" s="259">
        <f t="shared" si="0"/>
        <v>146826</v>
      </c>
      <c r="F24" s="259">
        <f t="shared" si="0"/>
        <v>3162</v>
      </c>
      <c r="G24" s="259">
        <f t="shared" si="0"/>
        <v>73439</v>
      </c>
      <c r="H24" s="259">
        <f t="shared" si="0"/>
        <v>35484</v>
      </c>
      <c r="I24" s="259">
        <f t="shared" si="0"/>
        <v>2193</v>
      </c>
      <c r="J24" s="259">
        <f t="shared" si="0"/>
        <v>151090</v>
      </c>
      <c r="K24" s="259">
        <f t="shared" si="0"/>
        <v>146186</v>
      </c>
      <c r="L24" s="259">
        <f t="shared" si="0"/>
        <v>3160</v>
      </c>
      <c r="M24" s="259">
        <f t="shared" si="0"/>
        <v>73439</v>
      </c>
      <c r="N24" s="259">
        <f t="shared" si="0"/>
        <v>35484</v>
      </c>
      <c r="O24" s="259">
        <f t="shared" si="0"/>
        <v>2193</v>
      </c>
      <c r="P24" s="259">
        <f t="shared" si="0"/>
        <v>149639</v>
      </c>
      <c r="Q24" s="259">
        <f t="shared" si="0"/>
        <v>640</v>
      </c>
      <c r="R24" s="259">
        <f t="shared" si="0"/>
        <v>2</v>
      </c>
      <c r="S24" s="259">
        <f t="shared" si="0"/>
        <v>1451</v>
      </c>
      <c r="T24" s="259">
        <f t="shared" si="0"/>
        <v>43597</v>
      </c>
      <c r="U24" s="259">
        <f t="shared" si="0"/>
        <v>45500</v>
      </c>
      <c r="V24" s="259">
        <f t="shared" si="0"/>
        <v>63</v>
      </c>
      <c r="W24" s="259">
        <f t="shared" si="0"/>
        <v>55</v>
      </c>
      <c r="X24" s="260" t="s">
        <v>194</v>
      </c>
      <c r="Y24" s="260" t="s">
        <v>194</v>
      </c>
      <c r="Z24" s="260" t="s">
        <v>194</v>
      </c>
      <c r="AA24" s="260" t="s">
        <v>194</v>
      </c>
      <c r="AB24" s="261" t="s">
        <v>203</v>
      </c>
    </row>
    <row r="25" spans="1:28" s="3" customFormat="1" ht="45" customHeight="1">
      <c r="A25" s="27" t="s">
        <v>26</v>
      </c>
      <c r="B25" s="32" t="s">
        <v>135</v>
      </c>
      <c r="C25" s="40">
        <v>1243</v>
      </c>
      <c r="D25" s="40">
        <v>1264</v>
      </c>
      <c r="E25" s="40">
        <v>2683</v>
      </c>
      <c r="F25" s="40">
        <v>164</v>
      </c>
      <c r="G25" s="40">
        <v>546</v>
      </c>
      <c r="H25" s="40">
        <v>207</v>
      </c>
      <c r="I25" s="40">
        <v>42</v>
      </c>
      <c r="J25" s="40">
        <v>2723</v>
      </c>
      <c r="K25" s="40">
        <v>2683</v>
      </c>
      <c r="L25" s="40">
        <v>164</v>
      </c>
      <c r="M25" s="40">
        <v>546</v>
      </c>
      <c r="N25" s="40">
        <v>207</v>
      </c>
      <c r="O25" s="40">
        <v>42</v>
      </c>
      <c r="P25" s="40">
        <v>2723</v>
      </c>
      <c r="Q25" s="86">
        <v>0</v>
      </c>
      <c r="R25" s="86">
        <v>0</v>
      </c>
      <c r="S25" s="86">
        <v>0</v>
      </c>
      <c r="T25" s="81">
        <v>1057</v>
      </c>
      <c r="U25" s="76">
        <v>1068</v>
      </c>
      <c r="V25" s="58">
        <v>5</v>
      </c>
      <c r="W25" s="42">
        <v>0</v>
      </c>
      <c r="X25" s="74" t="s">
        <v>94</v>
      </c>
      <c r="Y25" s="73">
        <v>420000</v>
      </c>
      <c r="Z25" s="98" t="s">
        <v>136</v>
      </c>
      <c r="AA25" s="73"/>
      <c r="AB25" s="44" t="s">
        <v>26</v>
      </c>
    </row>
    <row r="26" spans="1:28" s="3" customFormat="1" ht="34.5" customHeight="1">
      <c r="A26" s="27" t="s">
        <v>27</v>
      </c>
      <c r="B26" s="32" t="s">
        <v>137</v>
      </c>
      <c r="C26" s="40">
        <v>892</v>
      </c>
      <c r="D26" s="40">
        <v>909</v>
      </c>
      <c r="E26" s="40">
        <v>1601</v>
      </c>
      <c r="F26" s="40">
        <v>41</v>
      </c>
      <c r="G26" s="40">
        <v>246</v>
      </c>
      <c r="H26" s="40">
        <v>21</v>
      </c>
      <c r="I26" s="40">
        <v>72</v>
      </c>
      <c r="J26" s="40">
        <v>1625</v>
      </c>
      <c r="K26" s="40">
        <v>1601</v>
      </c>
      <c r="L26" s="40">
        <v>41</v>
      </c>
      <c r="M26" s="40">
        <v>246</v>
      </c>
      <c r="N26" s="40">
        <v>21</v>
      </c>
      <c r="O26" s="40">
        <v>72</v>
      </c>
      <c r="P26" s="40">
        <v>1625</v>
      </c>
      <c r="Q26" s="86">
        <v>0</v>
      </c>
      <c r="R26" s="86">
        <v>0</v>
      </c>
      <c r="S26" s="86">
        <v>0</v>
      </c>
      <c r="T26" s="81">
        <v>748</v>
      </c>
      <c r="U26" s="76">
        <v>769</v>
      </c>
      <c r="V26" s="58">
        <v>2</v>
      </c>
      <c r="W26" s="42">
        <v>1</v>
      </c>
      <c r="X26" s="74" t="s">
        <v>138</v>
      </c>
      <c r="Y26" s="73">
        <v>420000</v>
      </c>
      <c r="Z26" s="98" t="s">
        <v>139</v>
      </c>
      <c r="AA26" s="98" t="s">
        <v>95</v>
      </c>
      <c r="AB26" s="44" t="s">
        <v>27</v>
      </c>
    </row>
    <row r="27" spans="1:28" s="3" customFormat="1" ht="33.75" customHeight="1">
      <c r="A27" s="27" t="s">
        <v>28</v>
      </c>
      <c r="B27" s="32" t="s">
        <v>140</v>
      </c>
      <c r="C27" s="40">
        <v>328</v>
      </c>
      <c r="D27" s="40">
        <v>326</v>
      </c>
      <c r="E27" s="40">
        <v>495</v>
      </c>
      <c r="F27" s="40">
        <v>28</v>
      </c>
      <c r="G27" s="40">
        <v>89</v>
      </c>
      <c r="H27" s="40">
        <v>24</v>
      </c>
      <c r="I27" s="40">
        <v>15</v>
      </c>
      <c r="J27" s="40">
        <v>489</v>
      </c>
      <c r="K27" s="40">
        <v>495</v>
      </c>
      <c r="L27" s="40">
        <v>28</v>
      </c>
      <c r="M27" s="40">
        <v>89</v>
      </c>
      <c r="N27" s="40">
        <v>24</v>
      </c>
      <c r="O27" s="40">
        <v>15</v>
      </c>
      <c r="P27" s="40">
        <v>489</v>
      </c>
      <c r="Q27" s="86">
        <v>0</v>
      </c>
      <c r="R27" s="86">
        <v>0</v>
      </c>
      <c r="S27" s="86">
        <v>0</v>
      </c>
      <c r="T27" s="81">
        <v>218</v>
      </c>
      <c r="U27" s="81">
        <v>214</v>
      </c>
      <c r="V27" s="58">
        <v>1</v>
      </c>
      <c r="W27" s="43">
        <v>0</v>
      </c>
      <c r="X27" s="74" t="s">
        <v>141</v>
      </c>
      <c r="Y27" s="73">
        <v>420000</v>
      </c>
      <c r="Z27" s="98" t="s">
        <v>142</v>
      </c>
      <c r="AA27" s="73"/>
      <c r="AB27" s="44" t="s">
        <v>28</v>
      </c>
    </row>
    <row r="28" spans="1:28" s="4" customFormat="1" ht="22.5" customHeight="1" thickBot="1">
      <c r="A28" s="297" t="s">
        <v>29</v>
      </c>
      <c r="B28" s="298"/>
      <c r="C28" s="298">
        <f aca="true" t="shared" si="1" ref="C28:P28">SUM(C25:C27)</f>
        <v>2463</v>
      </c>
      <c r="D28" s="298">
        <f t="shared" si="1"/>
        <v>2499</v>
      </c>
      <c r="E28" s="298">
        <f t="shared" si="1"/>
        <v>4779</v>
      </c>
      <c r="F28" s="298">
        <f t="shared" si="1"/>
        <v>233</v>
      </c>
      <c r="G28" s="298">
        <f t="shared" si="1"/>
        <v>881</v>
      </c>
      <c r="H28" s="298">
        <f t="shared" si="1"/>
        <v>252</v>
      </c>
      <c r="I28" s="298">
        <f t="shared" si="1"/>
        <v>129</v>
      </c>
      <c r="J28" s="298">
        <f t="shared" si="1"/>
        <v>4837</v>
      </c>
      <c r="K28" s="298">
        <f t="shared" si="1"/>
        <v>4779</v>
      </c>
      <c r="L28" s="298">
        <f t="shared" si="1"/>
        <v>233</v>
      </c>
      <c r="M28" s="298">
        <f t="shared" si="1"/>
        <v>881</v>
      </c>
      <c r="N28" s="298">
        <f t="shared" si="1"/>
        <v>252</v>
      </c>
      <c r="O28" s="298">
        <f t="shared" si="1"/>
        <v>129</v>
      </c>
      <c r="P28" s="298">
        <f t="shared" si="1"/>
        <v>4837</v>
      </c>
      <c r="Q28" s="299" t="s">
        <v>193</v>
      </c>
      <c r="R28" s="299" t="s">
        <v>193</v>
      </c>
      <c r="S28" s="299" t="s">
        <v>193</v>
      </c>
      <c r="T28" s="298">
        <f>SUM(T25:T27)</f>
        <v>2023</v>
      </c>
      <c r="U28" s="298">
        <f>SUM(U25:U27)</f>
        <v>2051</v>
      </c>
      <c r="V28" s="298">
        <f>SUM(V25:V27)</f>
        <v>8</v>
      </c>
      <c r="W28" s="298">
        <f>SUM(W25:W27)</f>
        <v>1</v>
      </c>
      <c r="X28" s="299" t="s">
        <v>194</v>
      </c>
      <c r="Y28" s="299" t="s">
        <v>194</v>
      </c>
      <c r="Z28" s="299" t="s">
        <v>194</v>
      </c>
      <c r="AA28" s="299" t="s">
        <v>194</v>
      </c>
      <c r="AB28" s="300" t="s">
        <v>204</v>
      </c>
    </row>
    <row r="29" spans="1:28" ht="22.5" customHeight="1" thickBot="1" thickTop="1">
      <c r="A29" s="262" t="s">
        <v>30</v>
      </c>
      <c r="B29" s="263"/>
      <c r="C29" s="263">
        <f>SUM(C28,C24)</f>
        <v>95346</v>
      </c>
      <c r="D29" s="263">
        <f aca="true" t="shared" si="2" ref="D29:W29">SUM(D28,D24)</f>
        <v>97303</v>
      </c>
      <c r="E29" s="263">
        <f t="shared" si="2"/>
        <v>151605</v>
      </c>
      <c r="F29" s="263">
        <f t="shared" si="2"/>
        <v>3395</v>
      </c>
      <c r="G29" s="263">
        <f t="shared" si="2"/>
        <v>74320</v>
      </c>
      <c r="H29" s="263">
        <f t="shared" si="2"/>
        <v>35736</v>
      </c>
      <c r="I29" s="263">
        <f t="shared" si="2"/>
        <v>2322</v>
      </c>
      <c r="J29" s="263">
        <f t="shared" si="2"/>
        <v>155927</v>
      </c>
      <c r="K29" s="263">
        <f t="shared" si="2"/>
        <v>150965</v>
      </c>
      <c r="L29" s="263">
        <f t="shared" si="2"/>
        <v>3393</v>
      </c>
      <c r="M29" s="263">
        <f t="shared" si="2"/>
        <v>74320</v>
      </c>
      <c r="N29" s="263">
        <f t="shared" si="2"/>
        <v>35736</v>
      </c>
      <c r="O29" s="263">
        <f t="shared" si="2"/>
        <v>2322</v>
      </c>
      <c r="P29" s="263">
        <f t="shared" si="2"/>
        <v>154476</v>
      </c>
      <c r="Q29" s="263">
        <f t="shared" si="2"/>
        <v>640</v>
      </c>
      <c r="R29" s="263">
        <f t="shared" si="2"/>
        <v>2</v>
      </c>
      <c r="S29" s="263">
        <f t="shared" si="2"/>
        <v>1451</v>
      </c>
      <c r="T29" s="263">
        <f t="shared" si="2"/>
        <v>45620</v>
      </c>
      <c r="U29" s="263">
        <f t="shared" si="2"/>
        <v>47551</v>
      </c>
      <c r="V29" s="263">
        <f t="shared" si="2"/>
        <v>71</v>
      </c>
      <c r="W29" s="263">
        <f t="shared" si="2"/>
        <v>56</v>
      </c>
      <c r="X29" s="296" t="s">
        <v>194</v>
      </c>
      <c r="Y29" s="296" t="s">
        <v>194</v>
      </c>
      <c r="Z29" s="296" t="s">
        <v>194</v>
      </c>
      <c r="AA29" s="296" t="s">
        <v>194</v>
      </c>
      <c r="AB29" s="264" t="s">
        <v>205</v>
      </c>
    </row>
    <row r="30" spans="3:27" ht="13.5">
      <c r="C30" s="59"/>
      <c r="D30" s="59"/>
      <c r="E30" s="59"/>
      <c r="F30" s="59"/>
      <c r="G30" s="59"/>
      <c r="H30" s="59"/>
      <c r="I30" s="59"/>
      <c r="J30" s="59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</sheetData>
  <sheetProtection/>
  <mergeCells count="25">
    <mergeCell ref="V5:V6"/>
    <mergeCell ref="W5:W6"/>
    <mergeCell ref="AB2:AB6"/>
    <mergeCell ref="AA5:AA6"/>
    <mergeCell ref="Z5:Z6"/>
    <mergeCell ref="Y5:Y6"/>
    <mergeCell ref="Y2:AA4"/>
    <mergeCell ref="V2:W4"/>
    <mergeCell ref="K2:P3"/>
    <mergeCell ref="Q2:S3"/>
    <mergeCell ref="P4:P6"/>
    <mergeCell ref="Q4:Q6"/>
    <mergeCell ref="S4:S6"/>
    <mergeCell ref="T5:T6"/>
    <mergeCell ref="T2:U4"/>
    <mergeCell ref="K4:K6"/>
    <mergeCell ref="U5:U6"/>
    <mergeCell ref="A2:A6"/>
    <mergeCell ref="B2:B6"/>
    <mergeCell ref="C2:D3"/>
    <mergeCell ref="E2:J3"/>
    <mergeCell ref="C4:C6"/>
    <mergeCell ref="D4:D6"/>
    <mergeCell ref="E4:E6"/>
    <mergeCell ref="J4:J6"/>
  </mergeCells>
  <printOptions/>
  <pageMargins left="0.6299212598425197" right="0.3937007874015748" top="0.984251968503937" bottom="0.7874015748031497" header="0.5118110236220472" footer="0.5118110236220472"/>
  <pageSetup fitToHeight="1" fitToWidth="1" horizontalDpi="600" verticalDpi="600" orientation="landscape" paperSize="8" scale="72" r:id="rId1"/>
  <headerFooter alignWithMargins="0">
    <oddFooter>&amp;C46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90" zoomScaleSheetLayoutView="90" workbookViewId="0" topLeftCell="A1">
      <selection activeCell="G20" sqref="G20"/>
    </sheetView>
  </sheetViews>
  <sheetFormatPr defaultColWidth="8.796875" defaultRowHeight="14.25"/>
  <cols>
    <col min="1" max="1" width="10.59765625" style="0" customWidth="1"/>
    <col min="2" max="13" width="13.59765625" style="0" customWidth="1"/>
  </cols>
  <sheetData>
    <row r="1" spans="1:12" ht="21.75" thickBot="1">
      <c r="A1" s="5" t="s">
        <v>31</v>
      </c>
      <c r="L1" s="6" t="s">
        <v>32</v>
      </c>
    </row>
    <row r="2" spans="1:13" ht="13.5">
      <c r="A2" s="386" t="s">
        <v>6</v>
      </c>
      <c r="B2" s="14" t="s">
        <v>33</v>
      </c>
      <c r="C2" s="15"/>
      <c r="D2" s="15"/>
      <c r="E2" s="15"/>
      <c r="F2" s="15"/>
      <c r="G2" s="16"/>
      <c r="H2" s="14" t="s">
        <v>34</v>
      </c>
      <c r="I2" s="15"/>
      <c r="J2" s="15"/>
      <c r="K2" s="15"/>
      <c r="L2" s="15"/>
      <c r="M2" s="391" t="s">
        <v>6</v>
      </c>
    </row>
    <row r="3" spans="1:13" ht="13.5">
      <c r="A3" s="358"/>
      <c r="B3" s="9" t="s">
        <v>35</v>
      </c>
      <c r="C3" s="11"/>
      <c r="D3" s="9" t="s">
        <v>36</v>
      </c>
      <c r="E3" s="11"/>
      <c r="F3" s="9" t="s">
        <v>37</v>
      </c>
      <c r="G3" s="11"/>
      <c r="H3" s="9" t="s">
        <v>38</v>
      </c>
      <c r="I3" s="11"/>
      <c r="J3" s="9" t="s">
        <v>39</v>
      </c>
      <c r="K3" s="10"/>
      <c r="L3" s="11"/>
      <c r="M3" s="380"/>
    </row>
    <row r="4" spans="1:13" ht="13.5">
      <c r="A4" s="358"/>
      <c r="B4" s="387" t="s">
        <v>83</v>
      </c>
      <c r="C4" s="387" t="s">
        <v>184</v>
      </c>
      <c r="D4" s="387" t="s">
        <v>83</v>
      </c>
      <c r="E4" s="387" t="s">
        <v>184</v>
      </c>
      <c r="F4" s="387" t="s">
        <v>83</v>
      </c>
      <c r="G4" s="387" t="s">
        <v>184</v>
      </c>
      <c r="H4" s="387" t="s">
        <v>83</v>
      </c>
      <c r="I4" s="387" t="s">
        <v>184</v>
      </c>
      <c r="J4" s="388" t="s">
        <v>83</v>
      </c>
      <c r="K4" s="82"/>
      <c r="L4" s="387" t="s">
        <v>184</v>
      </c>
      <c r="M4" s="380"/>
    </row>
    <row r="5" spans="1:13" ht="13.5">
      <c r="A5" s="358"/>
      <c r="B5" s="361"/>
      <c r="C5" s="361"/>
      <c r="D5" s="361" t="s">
        <v>15</v>
      </c>
      <c r="E5" s="361"/>
      <c r="F5" s="361" t="s">
        <v>15</v>
      </c>
      <c r="G5" s="361"/>
      <c r="H5" s="361"/>
      <c r="I5" s="361"/>
      <c r="J5" s="389"/>
      <c r="K5" s="7" t="s">
        <v>82</v>
      </c>
      <c r="L5" s="361"/>
      <c r="M5" s="380"/>
    </row>
    <row r="6" spans="1:13" ht="13.5">
      <c r="A6" s="359"/>
      <c r="B6" s="362"/>
      <c r="C6" s="362"/>
      <c r="D6" s="362"/>
      <c r="E6" s="362"/>
      <c r="F6" s="362"/>
      <c r="G6" s="362"/>
      <c r="H6" s="362"/>
      <c r="I6" s="362"/>
      <c r="J6" s="390"/>
      <c r="K6" s="1" t="s">
        <v>105</v>
      </c>
      <c r="L6" s="362"/>
      <c r="M6" s="381"/>
    </row>
    <row r="7" spans="1:13" ht="16.5" customHeight="1">
      <c r="A7" s="17" t="s">
        <v>16</v>
      </c>
      <c r="B7" s="21">
        <v>76</v>
      </c>
      <c r="C7" s="21">
        <v>178</v>
      </c>
      <c r="D7" s="21">
        <v>96</v>
      </c>
      <c r="E7" s="20">
        <v>183</v>
      </c>
      <c r="F7" s="83">
        <f>SUM(B7,D7)</f>
        <v>172</v>
      </c>
      <c r="G7" s="83">
        <f>SUM(C7,E7)</f>
        <v>361</v>
      </c>
      <c r="H7" s="21">
        <v>172</v>
      </c>
      <c r="I7" s="21">
        <v>365</v>
      </c>
      <c r="J7" s="21">
        <v>15</v>
      </c>
      <c r="K7" s="21">
        <v>2</v>
      </c>
      <c r="L7" s="21">
        <v>46</v>
      </c>
      <c r="M7" s="56" t="s">
        <v>16</v>
      </c>
    </row>
    <row r="8" spans="1:13" ht="16.5" customHeight="1">
      <c r="A8" s="17" t="s">
        <v>17</v>
      </c>
      <c r="B8" s="21">
        <v>21</v>
      </c>
      <c r="C8" s="21">
        <v>50</v>
      </c>
      <c r="D8" s="21">
        <v>12</v>
      </c>
      <c r="E8" s="20">
        <v>33</v>
      </c>
      <c r="F8" s="84">
        <f aca="true" t="shared" si="0" ref="F8:F23">SUM(B8,D8)</f>
        <v>33</v>
      </c>
      <c r="G8" s="84">
        <f>SUM(C8,E8)</f>
        <v>83</v>
      </c>
      <c r="H8" s="21">
        <v>33</v>
      </c>
      <c r="I8" s="21">
        <v>84</v>
      </c>
      <c r="J8" s="21">
        <v>5</v>
      </c>
      <c r="K8" s="21">
        <v>0</v>
      </c>
      <c r="L8" s="21">
        <v>18</v>
      </c>
      <c r="M8" s="56" t="s">
        <v>17</v>
      </c>
    </row>
    <row r="9" spans="1:13" ht="16.5" customHeight="1">
      <c r="A9" s="17" t="s">
        <v>18</v>
      </c>
      <c r="B9" s="21">
        <v>9</v>
      </c>
      <c r="C9" s="21">
        <v>25</v>
      </c>
      <c r="D9" s="21">
        <v>17</v>
      </c>
      <c r="E9" s="20">
        <v>28</v>
      </c>
      <c r="F9" s="84">
        <f t="shared" si="0"/>
        <v>26</v>
      </c>
      <c r="G9" s="84">
        <f aca="true" t="shared" si="1" ref="G9:G23">SUM(C9,E9)</f>
        <v>53</v>
      </c>
      <c r="H9" s="21">
        <v>26</v>
      </c>
      <c r="I9" s="21">
        <v>54</v>
      </c>
      <c r="J9" s="21">
        <v>0</v>
      </c>
      <c r="K9" s="21">
        <v>0</v>
      </c>
      <c r="L9" s="21">
        <v>3</v>
      </c>
      <c r="M9" s="56" t="s">
        <v>18</v>
      </c>
    </row>
    <row r="10" spans="1:13" ht="16.5" customHeight="1">
      <c r="A10" s="17" t="s">
        <v>19</v>
      </c>
      <c r="B10" s="21">
        <v>11</v>
      </c>
      <c r="C10" s="21">
        <v>29</v>
      </c>
      <c r="D10" s="21">
        <v>17</v>
      </c>
      <c r="E10" s="20">
        <v>35</v>
      </c>
      <c r="F10" s="84">
        <f t="shared" si="0"/>
        <v>28</v>
      </c>
      <c r="G10" s="84">
        <f t="shared" si="1"/>
        <v>64</v>
      </c>
      <c r="H10" s="21">
        <v>28</v>
      </c>
      <c r="I10" s="21">
        <v>66</v>
      </c>
      <c r="J10" s="21">
        <v>0</v>
      </c>
      <c r="K10" s="21">
        <v>0</v>
      </c>
      <c r="L10" s="21">
        <v>2</v>
      </c>
      <c r="M10" s="56" t="s">
        <v>19</v>
      </c>
    </row>
    <row r="11" spans="1:13" ht="16.5" customHeight="1">
      <c r="A11" s="18" t="s">
        <v>20</v>
      </c>
      <c r="B11" s="22">
        <v>14</v>
      </c>
      <c r="C11" s="22">
        <v>31</v>
      </c>
      <c r="D11" s="22">
        <v>19</v>
      </c>
      <c r="E11" s="23">
        <v>42</v>
      </c>
      <c r="F11" s="85">
        <f t="shared" si="0"/>
        <v>33</v>
      </c>
      <c r="G11" s="85">
        <f t="shared" si="1"/>
        <v>73</v>
      </c>
      <c r="H11" s="22">
        <v>33</v>
      </c>
      <c r="I11" s="22">
        <v>73</v>
      </c>
      <c r="J11" s="22">
        <v>0</v>
      </c>
      <c r="K11" s="22">
        <v>0</v>
      </c>
      <c r="L11" s="22">
        <v>3</v>
      </c>
      <c r="M11" s="57" t="s">
        <v>20</v>
      </c>
    </row>
    <row r="12" spans="1:13" s="3" customFormat="1" ht="16.5" customHeight="1">
      <c r="A12" s="17" t="s">
        <v>21</v>
      </c>
      <c r="B12" s="21">
        <v>20</v>
      </c>
      <c r="C12" s="21">
        <v>44</v>
      </c>
      <c r="D12" s="21">
        <v>48</v>
      </c>
      <c r="E12" s="26">
        <v>75</v>
      </c>
      <c r="F12" s="84">
        <f t="shared" si="0"/>
        <v>68</v>
      </c>
      <c r="G12" s="84">
        <f t="shared" si="1"/>
        <v>119</v>
      </c>
      <c r="H12" s="21">
        <v>69</v>
      </c>
      <c r="I12" s="21">
        <v>120</v>
      </c>
      <c r="J12" s="21">
        <v>7</v>
      </c>
      <c r="K12" s="21">
        <v>0</v>
      </c>
      <c r="L12" s="21">
        <v>14</v>
      </c>
      <c r="M12" s="56" t="s">
        <v>21</v>
      </c>
    </row>
    <row r="13" spans="1:13" s="3" customFormat="1" ht="16.5" customHeight="1">
      <c r="A13" s="17" t="s">
        <v>114</v>
      </c>
      <c r="B13" s="21">
        <v>11</v>
      </c>
      <c r="C13" s="21">
        <v>23</v>
      </c>
      <c r="D13" s="21">
        <v>16</v>
      </c>
      <c r="E13" s="26">
        <v>39</v>
      </c>
      <c r="F13" s="84">
        <f t="shared" si="0"/>
        <v>27</v>
      </c>
      <c r="G13" s="84">
        <f t="shared" si="1"/>
        <v>62</v>
      </c>
      <c r="H13" s="21">
        <v>27</v>
      </c>
      <c r="I13" s="21">
        <v>62</v>
      </c>
      <c r="J13" s="21">
        <v>1</v>
      </c>
      <c r="K13" s="21">
        <v>0</v>
      </c>
      <c r="L13" s="21">
        <v>5</v>
      </c>
      <c r="M13" s="56" t="s">
        <v>87</v>
      </c>
    </row>
    <row r="14" spans="1:13" s="3" customFormat="1" ht="16.5" customHeight="1">
      <c r="A14" s="17" t="s">
        <v>117</v>
      </c>
      <c r="B14" s="21">
        <v>19</v>
      </c>
      <c r="C14" s="21">
        <v>51</v>
      </c>
      <c r="D14" s="21">
        <v>44</v>
      </c>
      <c r="E14" s="26">
        <v>86</v>
      </c>
      <c r="F14" s="84">
        <f t="shared" si="0"/>
        <v>63</v>
      </c>
      <c r="G14" s="84">
        <f t="shared" si="1"/>
        <v>137</v>
      </c>
      <c r="H14" s="21">
        <v>63</v>
      </c>
      <c r="I14" s="21">
        <v>139</v>
      </c>
      <c r="J14" s="21">
        <v>2</v>
      </c>
      <c r="K14" s="21">
        <v>0</v>
      </c>
      <c r="L14" s="21">
        <v>13</v>
      </c>
      <c r="M14" s="56" t="s">
        <v>88</v>
      </c>
    </row>
    <row r="15" spans="1:13" s="3" customFormat="1" ht="16.5" customHeight="1">
      <c r="A15" s="17" t="s">
        <v>120</v>
      </c>
      <c r="B15" s="21">
        <v>22</v>
      </c>
      <c r="C15" s="21">
        <v>60</v>
      </c>
      <c r="D15" s="21">
        <v>43</v>
      </c>
      <c r="E15" s="26">
        <v>90</v>
      </c>
      <c r="F15" s="84">
        <f t="shared" si="0"/>
        <v>65</v>
      </c>
      <c r="G15" s="84">
        <f t="shared" si="1"/>
        <v>150</v>
      </c>
      <c r="H15" s="21">
        <v>65</v>
      </c>
      <c r="I15" s="21">
        <v>151</v>
      </c>
      <c r="J15" s="21">
        <v>3</v>
      </c>
      <c r="K15" s="21">
        <v>0</v>
      </c>
      <c r="L15" s="21">
        <v>10</v>
      </c>
      <c r="M15" s="56" t="s">
        <v>89</v>
      </c>
    </row>
    <row r="16" spans="1:13" s="3" customFormat="1" ht="16.5" customHeight="1">
      <c r="A16" s="18" t="s">
        <v>22</v>
      </c>
      <c r="B16" s="22">
        <v>11</v>
      </c>
      <c r="C16" s="22">
        <v>21</v>
      </c>
      <c r="D16" s="22">
        <v>10</v>
      </c>
      <c r="E16" s="23">
        <v>19</v>
      </c>
      <c r="F16" s="85">
        <f t="shared" si="0"/>
        <v>21</v>
      </c>
      <c r="G16" s="85">
        <f t="shared" si="1"/>
        <v>40</v>
      </c>
      <c r="H16" s="22">
        <v>21</v>
      </c>
      <c r="I16" s="22">
        <v>41</v>
      </c>
      <c r="J16" s="22">
        <v>1</v>
      </c>
      <c r="K16" s="22">
        <v>0</v>
      </c>
      <c r="L16" s="22">
        <v>4</v>
      </c>
      <c r="M16" s="57" t="s">
        <v>22</v>
      </c>
    </row>
    <row r="17" spans="1:13" s="3" customFormat="1" ht="16.5" customHeight="1">
      <c r="A17" s="17" t="s">
        <v>23</v>
      </c>
      <c r="B17" s="21">
        <v>0</v>
      </c>
      <c r="C17" s="21">
        <v>0</v>
      </c>
      <c r="D17" s="21">
        <v>1</v>
      </c>
      <c r="E17" s="26">
        <v>1</v>
      </c>
      <c r="F17" s="84">
        <f t="shared" si="0"/>
        <v>1</v>
      </c>
      <c r="G17" s="84">
        <f t="shared" si="1"/>
        <v>1</v>
      </c>
      <c r="H17" s="21">
        <v>1</v>
      </c>
      <c r="I17" s="21">
        <v>1</v>
      </c>
      <c r="J17" s="21">
        <v>0</v>
      </c>
      <c r="K17" s="21">
        <v>0</v>
      </c>
      <c r="L17" s="21">
        <v>0</v>
      </c>
      <c r="M17" s="56" t="s">
        <v>23</v>
      </c>
    </row>
    <row r="18" spans="1:13" s="3" customFormat="1" ht="16.5" customHeight="1">
      <c r="A18" s="17" t="s">
        <v>126</v>
      </c>
      <c r="B18" s="21">
        <v>3</v>
      </c>
      <c r="C18" s="21">
        <v>16</v>
      </c>
      <c r="D18" s="21">
        <v>12</v>
      </c>
      <c r="E18" s="20">
        <v>19</v>
      </c>
      <c r="F18" s="84">
        <f t="shared" si="0"/>
        <v>15</v>
      </c>
      <c r="G18" s="84">
        <f t="shared" si="1"/>
        <v>35</v>
      </c>
      <c r="H18" s="21">
        <v>15</v>
      </c>
      <c r="I18" s="21">
        <v>36</v>
      </c>
      <c r="J18" s="21">
        <v>0</v>
      </c>
      <c r="K18" s="21">
        <v>0</v>
      </c>
      <c r="L18" s="21">
        <v>3</v>
      </c>
      <c r="M18" s="56" t="s">
        <v>90</v>
      </c>
    </row>
    <row r="19" spans="1:13" s="3" customFormat="1" ht="16.5" customHeight="1">
      <c r="A19" s="17" t="s">
        <v>129</v>
      </c>
      <c r="B19" s="21">
        <v>6</v>
      </c>
      <c r="C19" s="21">
        <v>20</v>
      </c>
      <c r="D19" s="21">
        <v>17</v>
      </c>
      <c r="E19" s="20">
        <v>33</v>
      </c>
      <c r="F19" s="84">
        <f t="shared" si="0"/>
        <v>23</v>
      </c>
      <c r="G19" s="84">
        <f t="shared" si="1"/>
        <v>53</v>
      </c>
      <c r="H19" s="21">
        <v>23</v>
      </c>
      <c r="I19" s="21">
        <v>54</v>
      </c>
      <c r="J19" s="21">
        <v>3</v>
      </c>
      <c r="K19" s="21">
        <v>0</v>
      </c>
      <c r="L19" s="21">
        <v>11</v>
      </c>
      <c r="M19" s="56" t="s">
        <v>91</v>
      </c>
    </row>
    <row r="20" spans="1:13" s="3" customFormat="1" ht="16.5" customHeight="1">
      <c r="A20" s="17" t="s">
        <v>24</v>
      </c>
      <c r="B20" s="21">
        <v>3</v>
      </c>
      <c r="C20" s="21">
        <v>7</v>
      </c>
      <c r="D20" s="21">
        <v>0</v>
      </c>
      <c r="E20" s="20">
        <v>2</v>
      </c>
      <c r="F20" s="84">
        <f t="shared" si="0"/>
        <v>3</v>
      </c>
      <c r="G20" s="84">
        <f t="shared" si="1"/>
        <v>9</v>
      </c>
      <c r="H20" s="21">
        <v>3</v>
      </c>
      <c r="I20" s="21">
        <v>9</v>
      </c>
      <c r="J20" s="21">
        <v>1</v>
      </c>
      <c r="K20" s="21">
        <v>0</v>
      </c>
      <c r="L20" s="21">
        <v>4</v>
      </c>
      <c r="M20" s="56" t="s">
        <v>24</v>
      </c>
    </row>
    <row r="21" spans="1:13" s="3" customFormat="1" ht="16.5" customHeight="1">
      <c r="A21" s="18" t="s">
        <v>25</v>
      </c>
      <c r="B21" s="22">
        <v>3</v>
      </c>
      <c r="C21" s="22">
        <v>9</v>
      </c>
      <c r="D21" s="22">
        <v>4</v>
      </c>
      <c r="E21" s="23">
        <v>12</v>
      </c>
      <c r="F21" s="85">
        <f t="shared" si="0"/>
        <v>7</v>
      </c>
      <c r="G21" s="85">
        <f t="shared" si="1"/>
        <v>21</v>
      </c>
      <c r="H21" s="22">
        <v>7</v>
      </c>
      <c r="I21" s="22">
        <v>21</v>
      </c>
      <c r="J21" s="22">
        <v>1</v>
      </c>
      <c r="K21" s="22">
        <v>0</v>
      </c>
      <c r="L21" s="22">
        <v>3</v>
      </c>
      <c r="M21" s="57" t="s">
        <v>25</v>
      </c>
    </row>
    <row r="22" spans="1:13" s="3" customFormat="1" ht="16.5" customHeight="1">
      <c r="A22" s="17" t="s">
        <v>132</v>
      </c>
      <c r="B22" s="21">
        <v>2</v>
      </c>
      <c r="C22" s="21">
        <v>5</v>
      </c>
      <c r="D22" s="21">
        <v>1</v>
      </c>
      <c r="E22" s="20">
        <v>6</v>
      </c>
      <c r="F22" s="84">
        <f t="shared" si="0"/>
        <v>3</v>
      </c>
      <c r="G22" s="84">
        <f t="shared" si="1"/>
        <v>11</v>
      </c>
      <c r="H22" s="21">
        <v>3</v>
      </c>
      <c r="I22" s="21">
        <v>11</v>
      </c>
      <c r="J22" s="21">
        <v>0</v>
      </c>
      <c r="K22" s="21">
        <v>0</v>
      </c>
      <c r="L22" s="21">
        <v>1</v>
      </c>
      <c r="M22" s="56" t="s">
        <v>92</v>
      </c>
    </row>
    <row r="23" spans="1:13" s="3" customFormat="1" ht="16.5" customHeight="1">
      <c r="A23" s="17" t="s">
        <v>96</v>
      </c>
      <c r="B23" s="21">
        <v>5</v>
      </c>
      <c r="C23" s="21">
        <v>7</v>
      </c>
      <c r="D23" s="21">
        <v>6</v>
      </c>
      <c r="E23" s="20">
        <v>14</v>
      </c>
      <c r="F23" s="84">
        <f t="shared" si="0"/>
        <v>11</v>
      </c>
      <c r="G23" s="84">
        <f t="shared" si="1"/>
        <v>21</v>
      </c>
      <c r="H23" s="21">
        <v>11</v>
      </c>
      <c r="I23" s="21">
        <v>21</v>
      </c>
      <c r="J23" s="21">
        <v>1</v>
      </c>
      <c r="K23" s="21">
        <v>0</v>
      </c>
      <c r="L23" s="21">
        <v>3</v>
      </c>
      <c r="M23" s="56" t="s">
        <v>93</v>
      </c>
    </row>
    <row r="24" spans="1:13" s="3" customFormat="1" ht="16.5" customHeight="1">
      <c r="A24" s="257" t="s">
        <v>86</v>
      </c>
      <c r="B24" s="273">
        <f>SUM(B7:B23)</f>
        <v>236</v>
      </c>
      <c r="C24" s="273">
        <f aca="true" t="shared" si="2" ref="C24:K24">SUM(C7:C23)</f>
        <v>576</v>
      </c>
      <c r="D24" s="273">
        <f t="shared" si="2"/>
        <v>363</v>
      </c>
      <c r="E24" s="273">
        <f t="shared" si="2"/>
        <v>717</v>
      </c>
      <c r="F24" s="273">
        <f t="shared" si="2"/>
        <v>599</v>
      </c>
      <c r="G24" s="273">
        <f t="shared" si="2"/>
        <v>1293</v>
      </c>
      <c r="H24" s="273">
        <f t="shared" si="2"/>
        <v>600</v>
      </c>
      <c r="I24" s="273">
        <f t="shared" si="2"/>
        <v>1308</v>
      </c>
      <c r="J24" s="273">
        <f t="shared" si="2"/>
        <v>40</v>
      </c>
      <c r="K24" s="273">
        <f t="shared" si="2"/>
        <v>2</v>
      </c>
      <c r="L24" s="273">
        <f>SUM(L7:L23)</f>
        <v>143</v>
      </c>
      <c r="M24" s="261" t="s">
        <v>203</v>
      </c>
    </row>
    <row r="25" spans="1:13" ht="16.5" customHeight="1">
      <c r="A25" s="17" t="s">
        <v>26</v>
      </c>
      <c r="B25" s="87" t="s">
        <v>194</v>
      </c>
      <c r="C25" s="87" t="s">
        <v>193</v>
      </c>
      <c r="D25" s="87" t="s">
        <v>193</v>
      </c>
      <c r="E25" s="87" t="s">
        <v>193</v>
      </c>
      <c r="F25" s="89" t="s">
        <v>193</v>
      </c>
      <c r="G25" s="90" t="s">
        <v>193</v>
      </c>
      <c r="H25" s="87" t="s">
        <v>193</v>
      </c>
      <c r="I25" s="87" t="s">
        <v>193</v>
      </c>
      <c r="J25" s="87" t="s">
        <v>193</v>
      </c>
      <c r="K25" s="87" t="s">
        <v>193</v>
      </c>
      <c r="L25" s="87" t="s">
        <v>193</v>
      </c>
      <c r="M25" s="56" t="s">
        <v>26</v>
      </c>
    </row>
    <row r="26" spans="1:13" ht="16.5" customHeight="1">
      <c r="A26" s="17" t="s">
        <v>27</v>
      </c>
      <c r="B26" s="87" t="s">
        <v>193</v>
      </c>
      <c r="C26" s="87" t="s">
        <v>193</v>
      </c>
      <c r="D26" s="87" t="s">
        <v>193</v>
      </c>
      <c r="E26" s="87" t="s">
        <v>193</v>
      </c>
      <c r="F26" s="89" t="s">
        <v>193</v>
      </c>
      <c r="G26" s="91" t="s">
        <v>193</v>
      </c>
      <c r="H26" s="87" t="s">
        <v>193</v>
      </c>
      <c r="I26" s="87" t="s">
        <v>193</v>
      </c>
      <c r="J26" s="87" t="s">
        <v>193</v>
      </c>
      <c r="K26" s="87" t="s">
        <v>193</v>
      </c>
      <c r="L26" s="87" t="s">
        <v>193</v>
      </c>
      <c r="M26" s="56" t="s">
        <v>27</v>
      </c>
    </row>
    <row r="27" spans="1:13" ht="16.5" customHeight="1">
      <c r="A27" s="17" t="s">
        <v>28</v>
      </c>
      <c r="B27" s="88" t="s">
        <v>193</v>
      </c>
      <c r="C27" s="88" t="s">
        <v>193</v>
      </c>
      <c r="D27" s="88" t="s">
        <v>193</v>
      </c>
      <c r="E27" s="88" t="s">
        <v>193</v>
      </c>
      <c r="F27" s="92" t="s">
        <v>193</v>
      </c>
      <c r="G27" s="93" t="s">
        <v>193</v>
      </c>
      <c r="H27" s="88" t="s">
        <v>193</v>
      </c>
      <c r="I27" s="88" t="s">
        <v>193</v>
      </c>
      <c r="J27" s="88" t="s">
        <v>193</v>
      </c>
      <c r="K27" s="88" t="s">
        <v>193</v>
      </c>
      <c r="L27" s="88" t="s">
        <v>193</v>
      </c>
      <c r="M27" s="57" t="s">
        <v>28</v>
      </c>
    </row>
    <row r="28" spans="1:13" ht="16.5" customHeight="1" thickBot="1">
      <c r="A28" s="297" t="s">
        <v>29</v>
      </c>
      <c r="B28" s="310" t="s">
        <v>193</v>
      </c>
      <c r="C28" s="310" t="s">
        <v>193</v>
      </c>
      <c r="D28" s="310" t="s">
        <v>193</v>
      </c>
      <c r="E28" s="310" t="s">
        <v>193</v>
      </c>
      <c r="F28" s="310" t="s">
        <v>193</v>
      </c>
      <c r="G28" s="310" t="s">
        <v>193</v>
      </c>
      <c r="H28" s="310" t="s">
        <v>193</v>
      </c>
      <c r="I28" s="310" t="s">
        <v>193</v>
      </c>
      <c r="J28" s="310" t="s">
        <v>193</v>
      </c>
      <c r="K28" s="310" t="s">
        <v>193</v>
      </c>
      <c r="L28" s="310" t="s">
        <v>193</v>
      </c>
      <c r="M28" s="300" t="s">
        <v>204</v>
      </c>
    </row>
    <row r="29" spans="1:13" ht="16.5" customHeight="1" thickBot="1" thickTop="1">
      <c r="A29" s="262" t="s">
        <v>30</v>
      </c>
      <c r="B29" s="274">
        <f>SUM(B28,B24)</f>
        <v>236</v>
      </c>
      <c r="C29" s="274">
        <f aca="true" t="shared" si="3" ref="C29:K29">SUM(C28,C24)</f>
        <v>576</v>
      </c>
      <c r="D29" s="274">
        <f t="shared" si="3"/>
        <v>363</v>
      </c>
      <c r="E29" s="274">
        <f t="shared" si="3"/>
        <v>717</v>
      </c>
      <c r="F29" s="274">
        <f t="shared" si="3"/>
        <v>599</v>
      </c>
      <c r="G29" s="274">
        <f t="shared" si="3"/>
        <v>1293</v>
      </c>
      <c r="H29" s="274">
        <f t="shared" si="3"/>
        <v>600</v>
      </c>
      <c r="I29" s="274">
        <f t="shared" si="3"/>
        <v>1308</v>
      </c>
      <c r="J29" s="274">
        <f t="shared" si="3"/>
        <v>40</v>
      </c>
      <c r="K29" s="274">
        <f t="shared" si="3"/>
        <v>2</v>
      </c>
      <c r="L29" s="274">
        <f>SUM(L28,L24)</f>
        <v>143</v>
      </c>
      <c r="M29" s="264" t="s">
        <v>205</v>
      </c>
    </row>
  </sheetData>
  <sheetProtection/>
  <mergeCells count="12">
    <mergeCell ref="L4:L6"/>
    <mergeCell ref="M2:M6"/>
    <mergeCell ref="F4:F6"/>
    <mergeCell ref="G4:G6"/>
    <mergeCell ref="H4:H6"/>
    <mergeCell ref="I4:I6"/>
    <mergeCell ref="A2:A6"/>
    <mergeCell ref="B4:B6"/>
    <mergeCell ref="C4:C6"/>
    <mergeCell ref="D4:D6"/>
    <mergeCell ref="E4:E6"/>
    <mergeCell ref="J4:J6"/>
  </mergeCells>
  <printOptions/>
  <pageMargins left="0.8267716535433072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Footer>&amp;C47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="55" zoomScaleSheetLayoutView="55" workbookViewId="0" topLeftCell="A1">
      <selection activeCell="G30" sqref="G30:G32"/>
    </sheetView>
  </sheetViews>
  <sheetFormatPr defaultColWidth="8.796875" defaultRowHeight="14.25"/>
  <cols>
    <col min="1" max="1" width="11.19921875" style="0" customWidth="1"/>
    <col min="2" max="2" width="19.19921875" style="0" customWidth="1"/>
    <col min="3" max="3" width="21.69921875" style="0" customWidth="1"/>
    <col min="4" max="4" width="20" style="0" customWidth="1"/>
    <col min="5" max="5" width="17.8984375" style="0" bestFit="1" customWidth="1"/>
    <col min="6" max="6" width="18" style="0" bestFit="1" customWidth="1"/>
    <col min="7" max="8" width="17.19921875" style="0" bestFit="1" customWidth="1"/>
    <col min="9" max="9" width="22.59765625" style="0" bestFit="1" customWidth="1"/>
    <col min="10" max="10" width="25" style="0" bestFit="1" customWidth="1"/>
    <col min="11" max="11" width="16.09765625" style="0" bestFit="1" customWidth="1"/>
    <col min="12" max="12" width="21.3984375" style="0" bestFit="1" customWidth="1"/>
    <col min="13" max="13" width="18" style="0" bestFit="1" customWidth="1"/>
    <col min="14" max="14" width="18" style="0" customWidth="1"/>
    <col min="15" max="15" width="13.3984375" style="0" customWidth="1"/>
    <col min="16" max="16" width="13.8984375" style="0" bestFit="1" customWidth="1"/>
    <col min="17" max="17" width="16.09765625" style="0" bestFit="1" customWidth="1"/>
    <col min="18" max="18" width="11.5" style="0" customWidth="1"/>
    <col min="19" max="20" width="16.09765625" style="0" bestFit="1" customWidth="1"/>
    <col min="21" max="21" width="13.8984375" style="0" bestFit="1" customWidth="1"/>
    <col min="22" max="22" width="8.5" style="0" bestFit="1" customWidth="1"/>
    <col min="23" max="23" width="11.69921875" style="0" bestFit="1" customWidth="1"/>
  </cols>
  <sheetData>
    <row r="1" spans="1:24" s="198" customFormat="1" ht="21.75" thickBot="1">
      <c r="A1" s="196" t="s">
        <v>228</v>
      </c>
      <c r="B1" s="196"/>
      <c r="C1" s="197"/>
      <c r="E1" s="197"/>
      <c r="F1" s="197"/>
      <c r="G1" s="197"/>
      <c r="H1" s="197"/>
      <c r="J1" s="199"/>
      <c r="K1" s="197"/>
      <c r="L1" s="197"/>
      <c r="M1" s="199" t="s">
        <v>41</v>
      </c>
      <c r="N1" s="200"/>
      <c r="P1" s="200" t="s">
        <v>1</v>
      </c>
      <c r="Q1" s="197"/>
      <c r="T1" s="197"/>
      <c r="U1" s="197"/>
      <c r="V1" s="197"/>
      <c r="X1" s="197"/>
    </row>
    <row r="2" spans="1:22" s="198" customFormat="1" ht="13.5" customHeight="1">
      <c r="A2" s="357" t="s">
        <v>6</v>
      </c>
      <c r="B2" s="201" t="s">
        <v>42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312"/>
      <c r="N2" s="202"/>
      <c r="O2" s="202"/>
      <c r="P2" s="379" t="s">
        <v>6</v>
      </c>
      <c r="Q2" s="197"/>
      <c r="T2" s="197"/>
      <c r="U2" s="197"/>
      <c r="V2" s="197"/>
    </row>
    <row r="3" spans="1:22" s="198" customFormat="1" ht="13.5" customHeight="1">
      <c r="A3" s="407"/>
      <c r="B3" s="372" t="s">
        <v>43</v>
      </c>
      <c r="C3" s="401"/>
      <c r="D3" s="402"/>
      <c r="E3" s="411" t="s">
        <v>212</v>
      </c>
      <c r="F3" s="416" t="s">
        <v>243</v>
      </c>
      <c r="G3" s="417"/>
      <c r="H3" s="417"/>
      <c r="I3" s="417"/>
      <c r="J3" s="417"/>
      <c r="K3" s="417"/>
      <c r="L3" s="417"/>
      <c r="M3" s="417"/>
      <c r="N3" s="403"/>
      <c r="O3" s="403" t="s">
        <v>213</v>
      </c>
      <c r="P3" s="392"/>
      <c r="Q3" s="197"/>
      <c r="T3" s="197"/>
      <c r="U3" s="197"/>
      <c r="V3" s="197"/>
    </row>
    <row r="4" spans="1:22" s="198" customFormat="1" ht="13.5" customHeight="1">
      <c r="A4" s="407"/>
      <c r="B4" s="377"/>
      <c r="C4" s="384"/>
      <c r="D4" s="378"/>
      <c r="E4" s="411"/>
      <c r="F4" s="398" t="s">
        <v>255</v>
      </c>
      <c r="G4" s="399"/>
      <c r="H4" s="399"/>
      <c r="I4" s="399"/>
      <c r="J4" s="399"/>
      <c r="K4" s="400"/>
      <c r="L4" s="397" t="s">
        <v>217</v>
      </c>
      <c r="M4" s="411" t="s">
        <v>14</v>
      </c>
      <c r="N4" s="397" t="s">
        <v>244</v>
      </c>
      <c r="O4" s="404"/>
      <c r="P4" s="392"/>
      <c r="Q4" s="197"/>
      <c r="T4" s="197"/>
      <c r="U4" s="197"/>
      <c r="V4" s="197"/>
    </row>
    <row r="5" spans="1:22" s="198" customFormat="1" ht="13.5" customHeight="1">
      <c r="A5" s="407"/>
      <c r="B5" s="35" t="s">
        <v>44</v>
      </c>
      <c r="C5" s="35" t="s">
        <v>45</v>
      </c>
      <c r="D5" s="369" t="s">
        <v>37</v>
      </c>
      <c r="E5" s="411"/>
      <c r="F5" s="403" t="s">
        <v>221</v>
      </c>
      <c r="G5" s="398" t="s">
        <v>222</v>
      </c>
      <c r="H5" s="399"/>
      <c r="I5" s="399"/>
      <c r="J5" s="399"/>
      <c r="K5" s="400"/>
      <c r="L5" s="395"/>
      <c r="M5" s="411"/>
      <c r="N5" s="395"/>
      <c r="O5" s="404"/>
      <c r="P5" s="392"/>
      <c r="Q5" s="197"/>
      <c r="T5" s="197"/>
      <c r="U5" s="197"/>
      <c r="V5" s="197"/>
    </row>
    <row r="6" spans="1:22" s="198" customFormat="1" ht="13.5" customHeight="1">
      <c r="A6" s="408"/>
      <c r="B6" s="204" t="s">
        <v>48</v>
      </c>
      <c r="C6" s="204" t="s">
        <v>49</v>
      </c>
      <c r="D6" s="406"/>
      <c r="E6" s="411"/>
      <c r="F6" s="412"/>
      <c r="G6" s="311" t="s">
        <v>223</v>
      </c>
      <c r="H6" s="311" t="s">
        <v>224</v>
      </c>
      <c r="I6" s="311" t="s">
        <v>225</v>
      </c>
      <c r="J6" s="311" t="s">
        <v>226</v>
      </c>
      <c r="K6" s="311" t="s">
        <v>227</v>
      </c>
      <c r="L6" s="396"/>
      <c r="M6" s="411"/>
      <c r="N6" s="396"/>
      <c r="O6" s="405"/>
      <c r="P6" s="393"/>
      <c r="Q6" s="197"/>
      <c r="T6" s="197"/>
      <c r="U6" s="197"/>
      <c r="V6" s="197"/>
    </row>
    <row r="7" spans="1:22" s="198" customFormat="1" ht="20.25" customHeight="1">
      <c r="A7" s="27" t="s">
        <v>16</v>
      </c>
      <c r="B7" s="40">
        <v>5057650777</v>
      </c>
      <c r="C7" s="40">
        <v>50932562</v>
      </c>
      <c r="D7" s="206">
        <f>SUM(B7:C7)</f>
        <v>5108583339</v>
      </c>
      <c r="E7" s="207">
        <v>65000</v>
      </c>
      <c r="F7" s="40">
        <v>15913465041</v>
      </c>
      <c r="G7" s="40">
        <v>61835000</v>
      </c>
      <c r="H7" s="40">
        <v>27626000</v>
      </c>
      <c r="I7" s="40">
        <v>213921767</v>
      </c>
      <c r="J7" s="50">
        <v>29728000</v>
      </c>
      <c r="K7" s="327">
        <f>SUM(G7,H7,I7,J7)</f>
        <v>333110767</v>
      </c>
      <c r="L7" s="207">
        <v>0</v>
      </c>
      <c r="M7" s="319">
        <v>1023000</v>
      </c>
      <c r="N7" s="324">
        <f>SUM(F7,K7,L7,M7)</f>
        <v>16247598808</v>
      </c>
      <c r="O7" s="24">
        <v>0</v>
      </c>
      <c r="P7" s="44" t="s">
        <v>16</v>
      </c>
      <c r="Q7" s="197"/>
      <c r="T7" s="197"/>
      <c r="U7" s="197"/>
      <c r="V7" s="197"/>
    </row>
    <row r="8" spans="1:22" s="198" customFormat="1" ht="20.25" customHeight="1">
      <c r="A8" s="27" t="s">
        <v>17</v>
      </c>
      <c r="B8" s="40">
        <v>1290095391</v>
      </c>
      <c r="C8" s="40">
        <v>15441284</v>
      </c>
      <c r="D8" s="206">
        <f aca="true" t="shared" si="0" ref="D8:D23">SUM(B8:C8)</f>
        <v>1305536675</v>
      </c>
      <c r="E8" s="207">
        <v>610000</v>
      </c>
      <c r="F8" s="40">
        <v>4699236404</v>
      </c>
      <c r="G8" s="40">
        <v>11866000</v>
      </c>
      <c r="H8" s="40">
        <v>28917000</v>
      </c>
      <c r="I8" s="40">
        <v>66415027</v>
      </c>
      <c r="J8" s="50">
        <v>9238000</v>
      </c>
      <c r="K8" s="327">
        <f aca="true" t="shared" si="1" ref="K8:K23">SUM(G8,H8,I8,J8)</f>
        <v>116436027</v>
      </c>
      <c r="L8" s="207">
        <v>0</v>
      </c>
      <c r="M8" s="319">
        <v>59000</v>
      </c>
      <c r="N8" s="324">
        <f aca="true" t="shared" si="2" ref="N8:N23">SUM(F8,K8,L8,M8)</f>
        <v>4815731431</v>
      </c>
      <c r="O8" s="24">
        <v>0</v>
      </c>
      <c r="P8" s="44" t="s">
        <v>17</v>
      </c>
      <c r="Q8" s="197"/>
      <c r="T8" s="197"/>
      <c r="U8" s="197"/>
      <c r="V8" s="197"/>
    </row>
    <row r="9" spans="1:22" s="198" customFormat="1" ht="20.25" customHeight="1">
      <c r="A9" s="27" t="s">
        <v>18</v>
      </c>
      <c r="B9" s="40">
        <v>555289139</v>
      </c>
      <c r="C9" s="40">
        <v>4706626</v>
      </c>
      <c r="D9" s="206">
        <f t="shared" si="0"/>
        <v>559995765</v>
      </c>
      <c r="E9" s="207">
        <v>0</v>
      </c>
      <c r="F9" s="40">
        <v>2150947022</v>
      </c>
      <c r="G9" s="40">
        <v>7419000</v>
      </c>
      <c r="H9" s="40">
        <v>14221000</v>
      </c>
      <c r="I9" s="40">
        <v>47111307</v>
      </c>
      <c r="J9" s="50">
        <v>6276000</v>
      </c>
      <c r="K9" s="327">
        <f t="shared" si="1"/>
        <v>75027307</v>
      </c>
      <c r="L9" s="207">
        <v>0</v>
      </c>
      <c r="M9" s="319">
        <v>0</v>
      </c>
      <c r="N9" s="324">
        <f t="shared" si="2"/>
        <v>2225974329</v>
      </c>
      <c r="O9" s="24">
        <v>0</v>
      </c>
      <c r="P9" s="44" t="s">
        <v>18</v>
      </c>
      <c r="Q9" s="197"/>
      <c r="T9" s="197"/>
      <c r="U9" s="197"/>
      <c r="V9" s="197"/>
    </row>
    <row r="10" spans="1:22" s="198" customFormat="1" ht="20.25" customHeight="1">
      <c r="A10" s="27" t="s">
        <v>19</v>
      </c>
      <c r="B10" s="40">
        <v>675309101</v>
      </c>
      <c r="C10" s="40">
        <v>5259239</v>
      </c>
      <c r="D10" s="206">
        <f t="shared" si="0"/>
        <v>680568340</v>
      </c>
      <c r="E10" s="207">
        <v>0</v>
      </c>
      <c r="F10" s="40">
        <v>2434170872</v>
      </c>
      <c r="G10" s="40">
        <v>11982000</v>
      </c>
      <c r="H10" s="40">
        <v>19542000</v>
      </c>
      <c r="I10" s="40">
        <v>58729996</v>
      </c>
      <c r="J10" s="50">
        <v>7552000</v>
      </c>
      <c r="K10" s="327">
        <f t="shared" si="1"/>
        <v>97805996</v>
      </c>
      <c r="L10" s="207">
        <v>0</v>
      </c>
      <c r="M10" s="319">
        <v>0</v>
      </c>
      <c r="N10" s="324">
        <f t="shared" si="2"/>
        <v>2531976868</v>
      </c>
      <c r="O10" s="24">
        <v>0</v>
      </c>
      <c r="P10" s="44" t="s">
        <v>19</v>
      </c>
      <c r="Q10" s="197"/>
      <c r="T10" s="197"/>
      <c r="U10" s="197"/>
      <c r="V10" s="197"/>
    </row>
    <row r="11" spans="1:22" s="198" customFormat="1" ht="20.25" customHeight="1">
      <c r="A11" s="30" t="s">
        <v>20</v>
      </c>
      <c r="B11" s="45">
        <v>448608058</v>
      </c>
      <c r="C11" s="45">
        <v>5917845</v>
      </c>
      <c r="D11" s="208">
        <f t="shared" si="0"/>
        <v>454525903</v>
      </c>
      <c r="E11" s="209">
        <v>0</v>
      </c>
      <c r="F11" s="45">
        <v>1709876081</v>
      </c>
      <c r="G11" s="45">
        <v>6204000</v>
      </c>
      <c r="H11" s="45">
        <v>6384000</v>
      </c>
      <c r="I11" s="45">
        <v>52676416</v>
      </c>
      <c r="J11" s="210">
        <v>5770000</v>
      </c>
      <c r="K11" s="328">
        <f t="shared" si="1"/>
        <v>71034416</v>
      </c>
      <c r="L11" s="209">
        <v>0</v>
      </c>
      <c r="M11" s="320">
        <v>0</v>
      </c>
      <c r="N11" s="325">
        <f t="shared" si="2"/>
        <v>1780910497</v>
      </c>
      <c r="O11" s="25">
        <v>0</v>
      </c>
      <c r="P11" s="48" t="s">
        <v>20</v>
      </c>
      <c r="Q11" s="197"/>
      <c r="T11" s="197"/>
      <c r="U11" s="197"/>
      <c r="V11" s="197"/>
    </row>
    <row r="12" spans="1:19" s="197" customFormat="1" ht="20.25" customHeight="1">
      <c r="A12" s="27" t="s">
        <v>21</v>
      </c>
      <c r="B12" s="40">
        <v>1394225278</v>
      </c>
      <c r="C12" s="40">
        <v>11476184</v>
      </c>
      <c r="D12" s="206">
        <f t="shared" si="0"/>
        <v>1405701462</v>
      </c>
      <c r="E12" s="207">
        <v>0</v>
      </c>
      <c r="F12" s="40">
        <v>4425756792</v>
      </c>
      <c r="G12" s="40">
        <v>19164000</v>
      </c>
      <c r="H12" s="40">
        <v>27831000</v>
      </c>
      <c r="I12" s="40">
        <v>94914778</v>
      </c>
      <c r="J12" s="50">
        <v>13088000</v>
      </c>
      <c r="K12" s="327">
        <f t="shared" si="1"/>
        <v>154997778</v>
      </c>
      <c r="L12" s="207">
        <v>0</v>
      </c>
      <c r="M12" s="319">
        <v>0</v>
      </c>
      <c r="N12" s="324">
        <f t="shared" si="2"/>
        <v>4580754570</v>
      </c>
      <c r="O12" s="24">
        <v>0</v>
      </c>
      <c r="P12" s="44" t="s">
        <v>21</v>
      </c>
      <c r="R12" s="198"/>
      <c r="S12" s="198"/>
    </row>
    <row r="13" spans="1:19" s="197" customFormat="1" ht="20.25" customHeight="1">
      <c r="A13" s="27" t="s">
        <v>114</v>
      </c>
      <c r="B13" s="40">
        <v>598222735</v>
      </c>
      <c r="C13" s="40">
        <v>6297757</v>
      </c>
      <c r="D13" s="206">
        <f t="shared" si="0"/>
        <v>604520492</v>
      </c>
      <c r="E13" s="207">
        <v>0</v>
      </c>
      <c r="F13" s="40">
        <v>2119463755</v>
      </c>
      <c r="G13" s="40">
        <v>7758000</v>
      </c>
      <c r="H13" s="40">
        <v>19596000</v>
      </c>
      <c r="I13" s="40">
        <v>40952659</v>
      </c>
      <c r="J13" s="50">
        <v>4710000</v>
      </c>
      <c r="K13" s="327">
        <f t="shared" si="1"/>
        <v>73016659</v>
      </c>
      <c r="L13" s="207">
        <v>0</v>
      </c>
      <c r="M13" s="319">
        <v>0</v>
      </c>
      <c r="N13" s="324">
        <f t="shared" si="2"/>
        <v>2192480414</v>
      </c>
      <c r="O13" s="24">
        <v>0</v>
      </c>
      <c r="P13" s="211" t="s">
        <v>87</v>
      </c>
      <c r="R13" s="198"/>
      <c r="S13" s="198"/>
    </row>
    <row r="14" spans="1:19" s="197" customFormat="1" ht="20.25" customHeight="1">
      <c r="A14" s="27" t="s">
        <v>117</v>
      </c>
      <c r="B14" s="40">
        <v>1586601796</v>
      </c>
      <c r="C14" s="40">
        <v>19302079</v>
      </c>
      <c r="D14" s="206">
        <f>SUM(B14:C14)</f>
        <v>1605903875</v>
      </c>
      <c r="E14" s="207">
        <v>0</v>
      </c>
      <c r="F14" s="40">
        <v>5385587287</v>
      </c>
      <c r="G14" s="40">
        <v>15350000</v>
      </c>
      <c r="H14" s="40">
        <v>25357000</v>
      </c>
      <c r="I14" s="40">
        <v>110908177</v>
      </c>
      <c r="J14" s="50">
        <v>12004000</v>
      </c>
      <c r="K14" s="327">
        <f t="shared" si="1"/>
        <v>163619177</v>
      </c>
      <c r="L14" s="207">
        <v>0</v>
      </c>
      <c r="M14" s="319">
        <v>1322558</v>
      </c>
      <c r="N14" s="324">
        <f t="shared" si="2"/>
        <v>5550529022</v>
      </c>
      <c r="O14" s="24">
        <v>0</v>
      </c>
      <c r="P14" s="211" t="s">
        <v>88</v>
      </c>
      <c r="R14" s="198"/>
      <c r="S14" s="198"/>
    </row>
    <row r="15" spans="1:19" s="197" customFormat="1" ht="20.25" customHeight="1">
      <c r="A15" s="27" t="s">
        <v>120</v>
      </c>
      <c r="B15" s="40">
        <v>1774655460</v>
      </c>
      <c r="C15" s="40">
        <v>18438863</v>
      </c>
      <c r="D15" s="206">
        <f t="shared" si="0"/>
        <v>1793094323</v>
      </c>
      <c r="E15" s="207">
        <v>0</v>
      </c>
      <c r="F15" s="40">
        <v>5692672940</v>
      </c>
      <c r="G15" s="40">
        <v>21215000</v>
      </c>
      <c r="H15" s="40">
        <v>24185000</v>
      </c>
      <c r="I15" s="40">
        <v>100912964</v>
      </c>
      <c r="J15" s="50">
        <v>13492000</v>
      </c>
      <c r="K15" s="327">
        <f t="shared" si="1"/>
        <v>159804964</v>
      </c>
      <c r="L15" s="207">
        <v>0</v>
      </c>
      <c r="M15" s="319">
        <v>462000</v>
      </c>
      <c r="N15" s="324">
        <f t="shared" si="2"/>
        <v>5852939904</v>
      </c>
      <c r="O15" s="24">
        <v>0</v>
      </c>
      <c r="P15" s="211" t="s">
        <v>89</v>
      </c>
      <c r="R15" s="198"/>
      <c r="S15" s="198"/>
    </row>
    <row r="16" spans="1:22" s="198" customFormat="1" ht="20.25" customHeight="1">
      <c r="A16" s="30" t="s">
        <v>22</v>
      </c>
      <c r="B16" s="45">
        <v>345104790</v>
      </c>
      <c r="C16" s="45">
        <v>4481983</v>
      </c>
      <c r="D16" s="208">
        <f t="shared" si="0"/>
        <v>349586773</v>
      </c>
      <c r="E16" s="209">
        <v>0</v>
      </c>
      <c r="F16" s="45">
        <v>1142772297</v>
      </c>
      <c r="G16" s="45">
        <v>3171000</v>
      </c>
      <c r="H16" s="45">
        <v>4423000</v>
      </c>
      <c r="I16" s="45">
        <v>36686029</v>
      </c>
      <c r="J16" s="210">
        <v>3666000</v>
      </c>
      <c r="K16" s="328">
        <f t="shared" si="1"/>
        <v>47946029</v>
      </c>
      <c r="L16" s="209">
        <v>0</v>
      </c>
      <c r="M16" s="320">
        <v>0</v>
      </c>
      <c r="N16" s="325">
        <f t="shared" si="2"/>
        <v>1190718326</v>
      </c>
      <c r="O16" s="25">
        <v>0</v>
      </c>
      <c r="P16" s="48" t="s">
        <v>22</v>
      </c>
      <c r="Q16" s="197"/>
      <c r="T16" s="197"/>
      <c r="U16" s="197"/>
      <c r="V16" s="197"/>
    </row>
    <row r="17" spans="1:22" s="198" customFormat="1" ht="20.25" customHeight="1">
      <c r="A17" s="27" t="s">
        <v>23</v>
      </c>
      <c r="B17" s="40">
        <v>44161252</v>
      </c>
      <c r="C17" s="40">
        <v>75248</v>
      </c>
      <c r="D17" s="206">
        <f t="shared" si="0"/>
        <v>44236500</v>
      </c>
      <c r="E17" s="207">
        <v>0</v>
      </c>
      <c r="F17" s="40">
        <v>203153936</v>
      </c>
      <c r="G17" s="40">
        <v>437000</v>
      </c>
      <c r="H17" s="40">
        <v>29663000</v>
      </c>
      <c r="I17" s="40">
        <v>17366138</v>
      </c>
      <c r="J17" s="50">
        <v>818000</v>
      </c>
      <c r="K17" s="327">
        <f t="shared" si="1"/>
        <v>48284138</v>
      </c>
      <c r="L17" s="207">
        <v>0</v>
      </c>
      <c r="M17" s="319">
        <v>67000</v>
      </c>
      <c r="N17" s="324">
        <f t="shared" si="2"/>
        <v>251505074</v>
      </c>
      <c r="O17" s="24">
        <v>0</v>
      </c>
      <c r="P17" s="44" t="s">
        <v>23</v>
      </c>
      <c r="Q17" s="197"/>
      <c r="T17" s="197"/>
      <c r="U17" s="197"/>
      <c r="V17" s="197"/>
    </row>
    <row r="18" spans="1:22" s="198" customFormat="1" ht="20.25" customHeight="1">
      <c r="A18" s="27" t="s">
        <v>151</v>
      </c>
      <c r="B18" s="40">
        <v>210607243</v>
      </c>
      <c r="C18" s="40">
        <v>3742286</v>
      </c>
      <c r="D18" s="206">
        <f t="shared" si="0"/>
        <v>214349529</v>
      </c>
      <c r="E18" s="207">
        <v>0</v>
      </c>
      <c r="F18" s="40">
        <v>713800954</v>
      </c>
      <c r="G18" s="40">
        <v>1854000</v>
      </c>
      <c r="H18" s="40">
        <v>9374000</v>
      </c>
      <c r="I18" s="40">
        <v>32107742</v>
      </c>
      <c r="J18" s="50">
        <v>2082000</v>
      </c>
      <c r="K18" s="327">
        <f t="shared" si="1"/>
        <v>45417742</v>
      </c>
      <c r="L18" s="207">
        <v>0</v>
      </c>
      <c r="M18" s="319">
        <v>148000</v>
      </c>
      <c r="N18" s="324">
        <f t="shared" si="2"/>
        <v>759366696</v>
      </c>
      <c r="O18" s="24">
        <v>0</v>
      </c>
      <c r="P18" s="44" t="s">
        <v>90</v>
      </c>
      <c r="Q18" s="197"/>
      <c r="T18" s="197"/>
      <c r="U18" s="197"/>
      <c r="V18" s="197"/>
    </row>
    <row r="19" spans="1:22" s="198" customFormat="1" ht="20.25" customHeight="1">
      <c r="A19" s="27" t="s">
        <v>129</v>
      </c>
      <c r="B19" s="40">
        <v>445395327</v>
      </c>
      <c r="C19" s="40">
        <v>5591724</v>
      </c>
      <c r="D19" s="206">
        <f t="shared" si="0"/>
        <v>450987051</v>
      </c>
      <c r="E19" s="207">
        <v>0</v>
      </c>
      <c r="F19" s="40">
        <v>1693442314</v>
      </c>
      <c r="G19" s="40">
        <v>9934000</v>
      </c>
      <c r="H19" s="40">
        <v>1038000</v>
      </c>
      <c r="I19" s="40">
        <v>35322766</v>
      </c>
      <c r="J19" s="50">
        <v>5312000</v>
      </c>
      <c r="K19" s="327">
        <f t="shared" si="1"/>
        <v>51606766</v>
      </c>
      <c r="L19" s="207">
        <v>0</v>
      </c>
      <c r="M19" s="319">
        <v>0</v>
      </c>
      <c r="N19" s="324">
        <f t="shared" si="2"/>
        <v>1745049080</v>
      </c>
      <c r="O19" s="24">
        <v>0</v>
      </c>
      <c r="P19" s="44" t="s">
        <v>91</v>
      </c>
      <c r="Q19" s="197"/>
      <c r="T19" s="197"/>
      <c r="U19" s="197"/>
      <c r="V19" s="197"/>
    </row>
    <row r="20" spans="1:22" s="198" customFormat="1" ht="20.25" customHeight="1">
      <c r="A20" s="27" t="s">
        <v>24</v>
      </c>
      <c r="B20" s="40">
        <v>218361058</v>
      </c>
      <c r="C20" s="40">
        <v>1400724</v>
      </c>
      <c r="D20" s="206">
        <f t="shared" si="0"/>
        <v>219761782</v>
      </c>
      <c r="E20" s="207">
        <v>0</v>
      </c>
      <c r="F20" s="40">
        <v>896682340</v>
      </c>
      <c r="G20" s="40">
        <v>1876000</v>
      </c>
      <c r="H20" s="40">
        <v>4018000</v>
      </c>
      <c r="I20" s="40">
        <v>30323544</v>
      </c>
      <c r="J20" s="50">
        <v>2690000</v>
      </c>
      <c r="K20" s="327">
        <f t="shared" si="1"/>
        <v>38907544</v>
      </c>
      <c r="L20" s="207">
        <v>0</v>
      </c>
      <c r="M20" s="319">
        <v>0</v>
      </c>
      <c r="N20" s="324">
        <f t="shared" si="2"/>
        <v>935589884</v>
      </c>
      <c r="O20" s="24">
        <v>0</v>
      </c>
      <c r="P20" s="44" t="s">
        <v>24</v>
      </c>
      <c r="Q20" s="197"/>
      <c r="T20" s="197"/>
      <c r="U20" s="197"/>
      <c r="V20" s="197"/>
    </row>
    <row r="21" spans="1:22" s="198" customFormat="1" ht="20.25" customHeight="1">
      <c r="A21" s="30" t="s">
        <v>25</v>
      </c>
      <c r="B21" s="45">
        <v>184639231</v>
      </c>
      <c r="C21" s="45">
        <v>2173041</v>
      </c>
      <c r="D21" s="208">
        <f t="shared" si="0"/>
        <v>186812272</v>
      </c>
      <c r="E21" s="209">
        <v>0</v>
      </c>
      <c r="F21" s="45">
        <v>813196418</v>
      </c>
      <c r="G21" s="45">
        <v>2497000</v>
      </c>
      <c r="H21" s="45">
        <v>8357000</v>
      </c>
      <c r="I21" s="45">
        <v>33338526</v>
      </c>
      <c r="J21" s="210">
        <v>3506000</v>
      </c>
      <c r="K21" s="328">
        <f t="shared" si="1"/>
        <v>47698526</v>
      </c>
      <c r="L21" s="209">
        <v>0</v>
      </c>
      <c r="M21" s="320">
        <v>152000</v>
      </c>
      <c r="N21" s="325">
        <f t="shared" si="2"/>
        <v>861046944</v>
      </c>
      <c r="O21" s="25">
        <v>0</v>
      </c>
      <c r="P21" s="48" t="s">
        <v>25</v>
      </c>
      <c r="Q21" s="197"/>
      <c r="T21" s="197"/>
      <c r="U21" s="197"/>
      <c r="V21" s="197"/>
    </row>
    <row r="22" spans="1:22" s="198" customFormat="1" ht="20.25" customHeight="1">
      <c r="A22" s="27" t="s">
        <v>195</v>
      </c>
      <c r="B22" s="40">
        <v>116399709</v>
      </c>
      <c r="C22" s="40">
        <v>775857</v>
      </c>
      <c r="D22" s="206">
        <f t="shared" si="0"/>
        <v>117175566</v>
      </c>
      <c r="E22" s="207">
        <v>0</v>
      </c>
      <c r="F22" s="40">
        <v>599587455</v>
      </c>
      <c r="G22" s="40">
        <v>1620000</v>
      </c>
      <c r="H22" s="40">
        <v>10103000</v>
      </c>
      <c r="I22" s="40">
        <v>24862292</v>
      </c>
      <c r="J22" s="50">
        <v>1466000</v>
      </c>
      <c r="K22" s="327">
        <f t="shared" si="1"/>
        <v>38051292</v>
      </c>
      <c r="L22" s="207">
        <v>0</v>
      </c>
      <c r="M22" s="319">
        <v>32000</v>
      </c>
      <c r="N22" s="324">
        <f t="shared" si="2"/>
        <v>637670747</v>
      </c>
      <c r="O22" s="24">
        <v>0</v>
      </c>
      <c r="P22" s="211" t="s">
        <v>92</v>
      </c>
      <c r="Q22" s="197"/>
      <c r="T22" s="197"/>
      <c r="U22" s="197"/>
      <c r="V22" s="197"/>
    </row>
    <row r="23" spans="1:22" s="198" customFormat="1" ht="20.25" customHeight="1">
      <c r="A23" s="27" t="s">
        <v>96</v>
      </c>
      <c r="B23" s="40">
        <v>322872605</v>
      </c>
      <c r="C23" s="40">
        <v>2214298</v>
      </c>
      <c r="D23" s="206">
        <f t="shared" si="0"/>
        <v>325086903</v>
      </c>
      <c r="E23" s="207">
        <v>0</v>
      </c>
      <c r="F23" s="40">
        <v>1256938889</v>
      </c>
      <c r="G23" s="40">
        <v>4045000</v>
      </c>
      <c r="H23" s="40">
        <v>24095000</v>
      </c>
      <c r="I23" s="40">
        <v>38363311</v>
      </c>
      <c r="J23" s="50">
        <v>4464000</v>
      </c>
      <c r="K23" s="327">
        <f t="shared" si="1"/>
        <v>70967311</v>
      </c>
      <c r="L23" s="207">
        <v>0</v>
      </c>
      <c r="M23" s="319">
        <v>0</v>
      </c>
      <c r="N23" s="324">
        <f t="shared" si="2"/>
        <v>1327906200</v>
      </c>
      <c r="O23" s="24">
        <v>0</v>
      </c>
      <c r="P23" s="211" t="s">
        <v>93</v>
      </c>
      <c r="Q23" s="197"/>
      <c r="T23" s="197"/>
      <c r="U23" s="197"/>
      <c r="V23" s="197"/>
    </row>
    <row r="24" spans="1:22" s="198" customFormat="1" ht="20.25" customHeight="1" thickBot="1">
      <c r="A24" s="313" t="s">
        <v>196</v>
      </c>
      <c r="B24" s="314">
        <f>SUM(B7:B23)</f>
        <v>15268198950</v>
      </c>
      <c r="C24" s="314">
        <f>SUM(C7:C23)</f>
        <v>158227600</v>
      </c>
      <c r="D24" s="314">
        <f>SUM(D7:D23)</f>
        <v>15426426550</v>
      </c>
      <c r="E24" s="314">
        <f>SUM(E7:E23)</f>
        <v>675000</v>
      </c>
      <c r="F24" s="314">
        <f aca="true" t="shared" si="3" ref="F24:L24">SUM(F7:F23)</f>
        <v>51850750797</v>
      </c>
      <c r="G24" s="314">
        <f t="shared" si="3"/>
        <v>188227000</v>
      </c>
      <c r="H24" s="314">
        <f t="shared" si="3"/>
        <v>284730000</v>
      </c>
      <c r="I24" s="314">
        <f t="shared" si="3"/>
        <v>1034913439</v>
      </c>
      <c r="J24" s="314">
        <f t="shared" si="3"/>
        <v>125862000</v>
      </c>
      <c r="K24" s="329">
        <f t="shared" si="3"/>
        <v>1633732439</v>
      </c>
      <c r="L24" s="329">
        <f t="shared" si="3"/>
        <v>0</v>
      </c>
      <c r="M24" s="314">
        <f>SUM(M7:M23)</f>
        <v>3265558</v>
      </c>
      <c r="N24" s="326">
        <f>SUM(N7:N23)</f>
        <v>53487748794</v>
      </c>
      <c r="O24" s="315">
        <f>SUM(O7:O23)</f>
        <v>0</v>
      </c>
      <c r="P24" s="334" t="s">
        <v>203</v>
      </c>
      <c r="Q24" s="197"/>
      <c r="T24" s="197"/>
      <c r="U24" s="197"/>
      <c r="V24" s="197"/>
    </row>
    <row r="25" spans="1:23" s="198" customFormat="1" ht="13.5" customHeight="1">
      <c r="A25" s="203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Q25" s="197"/>
      <c r="T25" s="197"/>
      <c r="U25" s="197"/>
      <c r="V25" s="197"/>
      <c r="W25" s="203"/>
    </row>
    <row r="26" s="198" customFormat="1" ht="13.5"/>
    <row r="27" spans="1:24" s="198" customFormat="1" ht="21.75" thickBot="1">
      <c r="A27" s="216" t="s">
        <v>152</v>
      </c>
      <c r="C27" s="216"/>
      <c r="M27" s="200"/>
      <c r="N27" s="200"/>
      <c r="O27" s="217" t="s">
        <v>1</v>
      </c>
      <c r="W27" s="217"/>
      <c r="X27" s="217"/>
    </row>
    <row r="28" spans="1:24" s="198" customFormat="1" ht="13.5" customHeight="1">
      <c r="A28" s="357" t="s">
        <v>6</v>
      </c>
      <c r="B28" s="413" t="s">
        <v>42</v>
      </c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5"/>
      <c r="O28" s="379" t="s">
        <v>6</v>
      </c>
      <c r="V28" s="197"/>
      <c r="W28" s="197"/>
      <c r="X28" s="197"/>
    </row>
    <row r="29" spans="1:24" s="198" customFormat="1" ht="13.5">
      <c r="A29" s="407"/>
      <c r="B29" s="398" t="s">
        <v>214</v>
      </c>
      <c r="C29" s="399"/>
      <c r="D29" s="399"/>
      <c r="E29" s="399"/>
      <c r="F29" s="399"/>
      <c r="G29" s="400"/>
      <c r="H29" s="397" t="s">
        <v>215</v>
      </c>
      <c r="I29" s="397" t="s">
        <v>216</v>
      </c>
      <c r="J29" s="402" t="s">
        <v>185</v>
      </c>
      <c r="K29" s="402" t="s">
        <v>154</v>
      </c>
      <c r="L29" s="369" t="s">
        <v>155</v>
      </c>
      <c r="M29" s="409" t="s">
        <v>186</v>
      </c>
      <c r="N29" s="372" t="s">
        <v>156</v>
      </c>
      <c r="O29" s="392"/>
      <c r="V29" s="197"/>
      <c r="W29" s="197"/>
      <c r="X29" s="197"/>
    </row>
    <row r="30" spans="1:23" s="198" customFormat="1" ht="13.5">
      <c r="A30" s="407"/>
      <c r="B30" s="394" t="s">
        <v>257</v>
      </c>
      <c r="C30" s="394" t="s">
        <v>258</v>
      </c>
      <c r="D30" s="397" t="s">
        <v>218</v>
      </c>
      <c r="E30" s="397" t="s">
        <v>219</v>
      </c>
      <c r="F30" s="394" t="s">
        <v>256</v>
      </c>
      <c r="G30" s="397" t="s">
        <v>220</v>
      </c>
      <c r="H30" s="395"/>
      <c r="I30" s="395"/>
      <c r="J30" s="376"/>
      <c r="K30" s="376"/>
      <c r="L30" s="410"/>
      <c r="M30" s="410"/>
      <c r="N30" s="375"/>
      <c r="O30" s="392"/>
      <c r="U30" s="197"/>
      <c r="V30" s="197"/>
      <c r="W30" s="197"/>
    </row>
    <row r="31" spans="1:23" s="198" customFormat="1" ht="13.5">
      <c r="A31" s="407"/>
      <c r="B31" s="395"/>
      <c r="C31" s="395"/>
      <c r="D31" s="395"/>
      <c r="E31" s="395"/>
      <c r="F31" s="395"/>
      <c r="G31" s="395"/>
      <c r="H31" s="395"/>
      <c r="I31" s="395"/>
      <c r="J31" s="376"/>
      <c r="K31" s="376"/>
      <c r="L31" s="410"/>
      <c r="M31" s="410"/>
      <c r="N31" s="375"/>
      <c r="O31" s="392"/>
      <c r="U31" s="197"/>
      <c r="V31" s="197"/>
      <c r="W31" s="197"/>
    </row>
    <row r="32" spans="1:23" s="198" customFormat="1" ht="13.5">
      <c r="A32" s="408"/>
      <c r="B32" s="396"/>
      <c r="C32" s="396"/>
      <c r="D32" s="396"/>
      <c r="E32" s="396"/>
      <c r="F32" s="396"/>
      <c r="G32" s="396"/>
      <c r="H32" s="396"/>
      <c r="I32" s="396"/>
      <c r="J32" s="378"/>
      <c r="K32" s="378"/>
      <c r="L32" s="406"/>
      <c r="M32" s="406"/>
      <c r="N32" s="377"/>
      <c r="O32" s="393"/>
      <c r="R32" s="217" t="s">
        <v>245</v>
      </c>
      <c r="U32" s="197"/>
      <c r="V32" s="197"/>
      <c r="W32" s="197"/>
    </row>
    <row r="33" spans="1:23" s="198" customFormat="1" ht="20.25" customHeight="1">
      <c r="A33" s="27" t="s">
        <v>16</v>
      </c>
      <c r="B33" s="40">
        <v>757503360</v>
      </c>
      <c r="C33" s="40">
        <v>432579819</v>
      </c>
      <c r="D33" s="213">
        <v>264770983</v>
      </c>
      <c r="E33" s="40">
        <v>31802666</v>
      </c>
      <c r="F33" s="40">
        <v>78912970</v>
      </c>
      <c r="G33" s="40">
        <v>200749000</v>
      </c>
      <c r="H33" s="40">
        <v>0</v>
      </c>
      <c r="I33" s="50">
        <v>175827169</v>
      </c>
      <c r="J33" s="330">
        <f>SUM(D7,E7,N7,O7,B33,C33,D33,E33,F33,G33,H33,I33)</f>
        <v>23298393114</v>
      </c>
      <c r="K33" s="316">
        <v>0</v>
      </c>
      <c r="L33" s="50">
        <v>0</v>
      </c>
      <c r="M33" s="50">
        <v>0</v>
      </c>
      <c r="N33" s="224">
        <f aca="true" t="shared" si="4" ref="N33:N49">SUM(J33,K33,L33,M33)</f>
        <v>23298393114</v>
      </c>
      <c r="O33" s="44" t="s">
        <v>16</v>
      </c>
      <c r="R33" s="323">
        <v>23298393114</v>
      </c>
      <c r="S33" s="335" t="str">
        <f>IF(N33=R33,"○","×")</f>
        <v>○</v>
      </c>
      <c r="U33" s="203"/>
      <c r="V33" s="203"/>
      <c r="W33" s="203"/>
    </row>
    <row r="34" spans="1:23" s="198" customFormat="1" ht="20.25" customHeight="1">
      <c r="A34" s="27" t="s">
        <v>17</v>
      </c>
      <c r="B34" s="40">
        <v>186929774</v>
      </c>
      <c r="C34" s="40">
        <v>105703685</v>
      </c>
      <c r="D34" s="213">
        <v>68889156</v>
      </c>
      <c r="E34" s="40">
        <v>9240326</v>
      </c>
      <c r="F34" s="40">
        <v>16996066</v>
      </c>
      <c r="G34" s="40">
        <v>25014052</v>
      </c>
      <c r="H34" s="40">
        <v>0</v>
      </c>
      <c r="I34" s="50">
        <v>15845616</v>
      </c>
      <c r="J34" s="330">
        <f aca="true" t="shared" si="5" ref="J34:J49">SUM(D8,E8,N8,O8,B34,C34,D34,E34,F34,G34,H34,I34)</f>
        <v>6550496781</v>
      </c>
      <c r="K34" s="316">
        <v>0</v>
      </c>
      <c r="L34" s="50">
        <v>2857967</v>
      </c>
      <c r="M34" s="50">
        <v>0</v>
      </c>
      <c r="N34" s="224">
        <f t="shared" si="4"/>
        <v>6553354748</v>
      </c>
      <c r="O34" s="44" t="s">
        <v>17</v>
      </c>
      <c r="R34" s="323">
        <v>6553354748</v>
      </c>
      <c r="S34" s="335" t="str">
        <f aca="true" t="shared" si="6" ref="S34:S49">IF(N34=R34,"○","×")</f>
        <v>○</v>
      </c>
      <c r="U34" s="203"/>
      <c r="V34" s="203"/>
      <c r="W34" s="203"/>
    </row>
    <row r="35" spans="1:23" s="198" customFormat="1" ht="20.25" customHeight="1">
      <c r="A35" s="27" t="s">
        <v>18</v>
      </c>
      <c r="B35" s="40">
        <v>95392687</v>
      </c>
      <c r="C35" s="40">
        <v>49694651</v>
      </c>
      <c r="D35" s="213">
        <v>49202069</v>
      </c>
      <c r="E35" s="40">
        <v>3349333</v>
      </c>
      <c r="F35" s="40">
        <v>19055437</v>
      </c>
      <c r="G35" s="40">
        <v>0</v>
      </c>
      <c r="H35" s="40">
        <v>0</v>
      </c>
      <c r="I35" s="50">
        <v>7590894</v>
      </c>
      <c r="J35" s="330">
        <f t="shared" si="5"/>
        <v>3010255165</v>
      </c>
      <c r="K35" s="316">
        <v>0</v>
      </c>
      <c r="L35" s="50">
        <v>131881556</v>
      </c>
      <c r="M35" s="50">
        <v>0</v>
      </c>
      <c r="N35" s="224">
        <f t="shared" si="4"/>
        <v>3142136721</v>
      </c>
      <c r="O35" s="44" t="s">
        <v>18</v>
      </c>
      <c r="R35" s="323">
        <v>3142136721</v>
      </c>
      <c r="S35" s="335" t="str">
        <f t="shared" si="6"/>
        <v>○</v>
      </c>
      <c r="U35" s="203"/>
      <c r="V35" s="203"/>
      <c r="W35" s="203"/>
    </row>
    <row r="36" spans="1:23" s="198" customFormat="1" ht="20.25" customHeight="1">
      <c r="A36" s="27" t="s">
        <v>19</v>
      </c>
      <c r="B36" s="40">
        <v>101210600</v>
      </c>
      <c r="C36" s="40">
        <v>56828300</v>
      </c>
      <c r="D36" s="213">
        <v>58955294</v>
      </c>
      <c r="E36" s="40">
        <v>5600000</v>
      </c>
      <c r="F36" s="40">
        <v>10110752</v>
      </c>
      <c r="G36" s="40">
        <v>45213500</v>
      </c>
      <c r="H36" s="40">
        <v>0</v>
      </c>
      <c r="I36" s="50">
        <v>12120504</v>
      </c>
      <c r="J36" s="330">
        <f t="shared" si="5"/>
        <v>3502584158</v>
      </c>
      <c r="K36" s="316">
        <v>0</v>
      </c>
      <c r="L36" s="50">
        <v>277259135</v>
      </c>
      <c r="M36" s="50">
        <v>0</v>
      </c>
      <c r="N36" s="224">
        <f t="shared" si="4"/>
        <v>3779843293</v>
      </c>
      <c r="O36" s="44" t="s">
        <v>19</v>
      </c>
      <c r="R36" s="323">
        <v>3779843293</v>
      </c>
      <c r="S36" s="335" t="str">
        <f t="shared" si="6"/>
        <v>○</v>
      </c>
      <c r="U36" s="203"/>
      <c r="V36" s="203"/>
      <c r="W36" s="203"/>
    </row>
    <row r="37" spans="1:23" s="198" customFormat="1" ht="20.25" customHeight="1">
      <c r="A37" s="30" t="s">
        <v>20</v>
      </c>
      <c r="B37" s="45">
        <v>68413125</v>
      </c>
      <c r="C37" s="45">
        <v>37432273</v>
      </c>
      <c r="D37" s="225">
        <v>51430201</v>
      </c>
      <c r="E37" s="45">
        <v>1120000</v>
      </c>
      <c r="F37" s="45">
        <v>8029449</v>
      </c>
      <c r="G37" s="45">
        <v>0</v>
      </c>
      <c r="H37" s="45">
        <v>0</v>
      </c>
      <c r="I37" s="210">
        <v>12728942</v>
      </c>
      <c r="J37" s="330">
        <f t="shared" si="5"/>
        <v>2414590390</v>
      </c>
      <c r="K37" s="316">
        <v>0</v>
      </c>
      <c r="L37" s="50">
        <v>106067731</v>
      </c>
      <c r="M37" s="50">
        <v>0</v>
      </c>
      <c r="N37" s="227">
        <f t="shared" si="4"/>
        <v>2520658121</v>
      </c>
      <c r="O37" s="48" t="s">
        <v>20</v>
      </c>
      <c r="R37" s="323">
        <v>2520658121</v>
      </c>
      <c r="S37" s="335" t="str">
        <f t="shared" si="6"/>
        <v>○</v>
      </c>
      <c r="U37" s="203"/>
      <c r="V37" s="203"/>
      <c r="W37" s="203"/>
    </row>
    <row r="38" spans="1:23" s="198" customFormat="1" ht="20.25" customHeight="1">
      <c r="A38" s="27" t="s">
        <v>21</v>
      </c>
      <c r="B38" s="40">
        <v>196317240</v>
      </c>
      <c r="C38" s="40">
        <v>111749608</v>
      </c>
      <c r="D38" s="213">
        <v>115450496</v>
      </c>
      <c r="E38" s="40">
        <v>7560000</v>
      </c>
      <c r="F38" s="40">
        <v>15681077</v>
      </c>
      <c r="G38" s="40">
        <v>4308650</v>
      </c>
      <c r="H38" s="40">
        <v>0</v>
      </c>
      <c r="I38" s="50">
        <v>17871489</v>
      </c>
      <c r="J38" s="331">
        <f t="shared" si="5"/>
        <v>6455394592</v>
      </c>
      <c r="K38" s="317">
        <v>0</v>
      </c>
      <c r="L38" s="226">
        <v>238532864</v>
      </c>
      <c r="M38" s="226">
        <v>0</v>
      </c>
      <c r="N38" s="224">
        <f t="shared" si="4"/>
        <v>6693927456</v>
      </c>
      <c r="O38" s="44" t="s">
        <v>21</v>
      </c>
      <c r="R38" s="323">
        <v>6693927456</v>
      </c>
      <c r="S38" s="335" t="str">
        <f t="shared" si="6"/>
        <v>○</v>
      </c>
      <c r="U38" s="203"/>
      <c r="V38" s="203"/>
      <c r="W38" s="203"/>
    </row>
    <row r="39" spans="1:23" s="198" customFormat="1" ht="20.25" customHeight="1">
      <c r="A39" s="27" t="s">
        <v>114</v>
      </c>
      <c r="B39" s="40">
        <v>90140430</v>
      </c>
      <c r="C39" s="40">
        <v>49741000</v>
      </c>
      <c r="D39" s="213">
        <v>47956819</v>
      </c>
      <c r="E39" s="40">
        <v>1960000</v>
      </c>
      <c r="F39" s="40">
        <v>8200000</v>
      </c>
      <c r="G39" s="40">
        <v>0</v>
      </c>
      <c r="H39" s="40">
        <v>0</v>
      </c>
      <c r="I39" s="50">
        <v>11668496</v>
      </c>
      <c r="J39" s="330">
        <f t="shared" si="5"/>
        <v>3006667651</v>
      </c>
      <c r="K39" s="316">
        <v>0</v>
      </c>
      <c r="L39" s="50">
        <v>179263797</v>
      </c>
      <c r="M39" s="50">
        <v>0</v>
      </c>
      <c r="N39" s="224">
        <f t="shared" si="4"/>
        <v>3185931448</v>
      </c>
      <c r="O39" s="44" t="s">
        <v>87</v>
      </c>
      <c r="R39" s="323">
        <v>3185931448</v>
      </c>
      <c r="S39" s="335" t="str">
        <f t="shared" si="6"/>
        <v>○</v>
      </c>
      <c r="U39" s="203"/>
      <c r="V39" s="203"/>
      <c r="W39" s="203"/>
    </row>
    <row r="40" spans="1:23" s="198" customFormat="1" ht="20.25" customHeight="1">
      <c r="A40" s="27" t="s">
        <v>117</v>
      </c>
      <c r="B40" s="40">
        <v>222672795</v>
      </c>
      <c r="C40" s="40">
        <v>127425731</v>
      </c>
      <c r="D40" s="213">
        <v>57418819</v>
      </c>
      <c r="E40" s="40">
        <v>10987813</v>
      </c>
      <c r="F40" s="40">
        <v>21238866</v>
      </c>
      <c r="G40" s="40">
        <v>0</v>
      </c>
      <c r="H40" s="40">
        <v>1052809</v>
      </c>
      <c r="I40" s="50">
        <v>15689512</v>
      </c>
      <c r="J40" s="330">
        <f t="shared" si="5"/>
        <v>7612919242</v>
      </c>
      <c r="K40" s="316">
        <v>0</v>
      </c>
      <c r="L40" s="50">
        <v>150270986</v>
      </c>
      <c r="M40" s="50">
        <v>0</v>
      </c>
      <c r="N40" s="224">
        <f t="shared" si="4"/>
        <v>7763190228</v>
      </c>
      <c r="O40" s="44" t="s">
        <v>88</v>
      </c>
      <c r="R40" s="323">
        <v>7763190228</v>
      </c>
      <c r="S40" s="335" t="str">
        <f t="shared" si="6"/>
        <v>○</v>
      </c>
      <c r="U40" s="203"/>
      <c r="V40" s="203"/>
      <c r="W40" s="203"/>
    </row>
    <row r="41" spans="1:23" s="198" customFormat="1" ht="20.25" customHeight="1">
      <c r="A41" s="27" t="s">
        <v>120</v>
      </c>
      <c r="B41" s="40">
        <v>243526104</v>
      </c>
      <c r="C41" s="40">
        <v>137641387</v>
      </c>
      <c r="D41" s="213">
        <v>96403178</v>
      </c>
      <c r="E41" s="40">
        <v>9237333</v>
      </c>
      <c r="F41" s="40">
        <v>22380374</v>
      </c>
      <c r="G41" s="40">
        <v>0</v>
      </c>
      <c r="H41" s="40">
        <v>0</v>
      </c>
      <c r="I41" s="50">
        <v>29242555</v>
      </c>
      <c r="J41" s="330">
        <f t="shared" si="5"/>
        <v>8184465158</v>
      </c>
      <c r="K41" s="316">
        <v>0</v>
      </c>
      <c r="L41" s="50">
        <v>491505996</v>
      </c>
      <c r="M41" s="50">
        <v>0</v>
      </c>
      <c r="N41" s="224">
        <f t="shared" si="4"/>
        <v>8675971154</v>
      </c>
      <c r="O41" s="44" t="s">
        <v>89</v>
      </c>
      <c r="R41" s="323">
        <v>8675971154</v>
      </c>
      <c r="S41" s="335" t="str">
        <f t="shared" si="6"/>
        <v>○</v>
      </c>
      <c r="U41" s="203"/>
      <c r="V41" s="203"/>
      <c r="W41" s="203"/>
    </row>
    <row r="42" spans="1:23" s="198" customFormat="1" ht="20.25" customHeight="1">
      <c r="A42" s="30" t="s">
        <v>22</v>
      </c>
      <c r="B42" s="45">
        <v>43819910</v>
      </c>
      <c r="C42" s="45">
        <v>26422319</v>
      </c>
      <c r="D42" s="225">
        <v>0</v>
      </c>
      <c r="E42" s="45">
        <v>2229333</v>
      </c>
      <c r="F42" s="45">
        <v>4791104</v>
      </c>
      <c r="G42" s="45">
        <v>10175851</v>
      </c>
      <c r="H42" s="45">
        <v>0</v>
      </c>
      <c r="I42" s="210">
        <v>2999255</v>
      </c>
      <c r="J42" s="332">
        <f t="shared" si="5"/>
        <v>1630742871</v>
      </c>
      <c r="K42" s="318">
        <v>0</v>
      </c>
      <c r="L42" s="210">
        <v>63063052</v>
      </c>
      <c r="M42" s="210">
        <v>0</v>
      </c>
      <c r="N42" s="227">
        <f t="shared" si="4"/>
        <v>1693805923</v>
      </c>
      <c r="O42" s="48" t="s">
        <v>22</v>
      </c>
      <c r="R42" s="323">
        <v>1693805923</v>
      </c>
      <c r="S42" s="335" t="str">
        <f t="shared" si="6"/>
        <v>○</v>
      </c>
      <c r="U42" s="203"/>
      <c r="V42" s="203"/>
      <c r="W42" s="203"/>
    </row>
    <row r="43" spans="1:23" s="198" customFormat="1" ht="20.25" customHeight="1">
      <c r="A43" s="27" t="s">
        <v>23</v>
      </c>
      <c r="B43" s="40">
        <v>7550925</v>
      </c>
      <c r="C43" s="40">
        <v>3717275</v>
      </c>
      <c r="D43" s="213">
        <v>7133091</v>
      </c>
      <c r="E43" s="40">
        <v>280000</v>
      </c>
      <c r="F43" s="40">
        <v>972407</v>
      </c>
      <c r="G43" s="40">
        <v>1211305</v>
      </c>
      <c r="H43" s="40">
        <v>0</v>
      </c>
      <c r="I43" s="50">
        <v>4975045</v>
      </c>
      <c r="J43" s="330">
        <f t="shared" si="5"/>
        <v>321581622</v>
      </c>
      <c r="K43" s="316">
        <v>4780000</v>
      </c>
      <c r="L43" s="50">
        <v>578270</v>
      </c>
      <c r="M43" s="50">
        <v>0</v>
      </c>
      <c r="N43" s="224">
        <f t="shared" si="4"/>
        <v>326939892</v>
      </c>
      <c r="O43" s="44" t="s">
        <v>23</v>
      </c>
      <c r="R43" s="323">
        <v>326939892</v>
      </c>
      <c r="S43" s="335" t="str">
        <f t="shared" si="6"/>
        <v>○</v>
      </c>
      <c r="U43" s="203"/>
      <c r="V43" s="203"/>
      <c r="W43" s="203"/>
    </row>
    <row r="44" spans="1:23" s="198" customFormat="1" ht="20.25" customHeight="1">
      <c r="A44" s="27" t="s">
        <v>126</v>
      </c>
      <c r="B44" s="40">
        <v>26307200</v>
      </c>
      <c r="C44" s="40">
        <v>16307442</v>
      </c>
      <c r="D44" s="213">
        <v>0</v>
      </c>
      <c r="E44" s="40">
        <v>371700</v>
      </c>
      <c r="F44" s="40">
        <v>3554908</v>
      </c>
      <c r="G44" s="40">
        <v>2311984</v>
      </c>
      <c r="H44" s="40">
        <v>0</v>
      </c>
      <c r="I44" s="50">
        <v>2518885</v>
      </c>
      <c r="J44" s="330">
        <f t="shared" si="5"/>
        <v>1025088344</v>
      </c>
      <c r="K44" s="316">
        <v>0</v>
      </c>
      <c r="L44" s="50">
        <v>89484471</v>
      </c>
      <c r="M44" s="50">
        <v>0</v>
      </c>
      <c r="N44" s="224">
        <f t="shared" si="4"/>
        <v>1114572815</v>
      </c>
      <c r="O44" s="44" t="s">
        <v>90</v>
      </c>
      <c r="R44" s="323">
        <v>1114572815</v>
      </c>
      <c r="S44" s="335" t="str">
        <f t="shared" si="6"/>
        <v>○</v>
      </c>
      <c r="U44" s="203"/>
      <c r="V44" s="203"/>
      <c r="W44" s="203"/>
    </row>
    <row r="45" spans="1:23" s="198" customFormat="1" ht="20.25" customHeight="1">
      <c r="A45" s="27" t="s">
        <v>129</v>
      </c>
      <c r="B45" s="40">
        <v>62916980</v>
      </c>
      <c r="C45" s="40">
        <v>35246604</v>
      </c>
      <c r="D45" s="213">
        <v>5088066</v>
      </c>
      <c r="E45" s="40">
        <v>3349333</v>
      </c>
      <c r="F45" s="40">
        <v>6380659</v>
      </c>
      <c r="G45" s="40">
        <v>0</v>
      </c>
      <c r="H45" s="40">
        <v>0</v>
      </c>
      <c r="I45" s="50">
        <v>26143044</v>
      </c>
      <c r="J45" s="330">
        <f t="shared" si="5"/>
        <v>2335160817</v>
      </c>
      <c r="K45" s="316">
        <v>0</v>
      </c>
      <c r="L45" s="50">
        <v>34294795</v>
      </c>
      <c r="M45" s="50">
        <v>0</v>
      </c>
      <c r="N45" s="224">
        <f t="shared" si="4"/>
        <v>2369455612</v>
      </c>
      <c r="O45" s="44" t="s">
        <v>91</v>
      </c>
      <c r="R45" s="323">
        <v>2369455612</v>
      </c>
      <c r="S45" s="335" t="str">
        <f t="shared" si="6"/>
        <v>○</v>
      </c>
      <c r="U45" s="203"/>
      <c r="V45" s="203"/>
      <c r="W45" s="203"/>
    </row>
    <row r="46" spans="1:23" s="198" customFormat="1" ht="20.25" customHeight="1">
      <c r="A46" s="27" t="s">
        <v>24</v>
      </c>
      <c r="B46" s="40">
        <v>32291980</v>
      </c>
      <c r="C46" s="40">
        <v>19198977</v>
      </c>
      <c r="D46" s="213">
        <v>3627149</v>
      </c>
      <c r="E46" s="40">
        <v>280000</v>
      </c>
      <c r="F46" s="40">
        <v>4606000</v>
      </c>
      <c r="G46" s="40">
        <v>0</v>
      </c>
      <c r="H46" s="40">
        <v>0</v>
      </c>
      <c r="I46" s="50">
        <v>4784633</v>
      </c>
      <c r="J46" s="330">
        <f t="shared" si="5"/>
        <v>1220140405</v>
      </c>
      <c r="K46" s="316">
        <v>0</v>
      </c>
      <c r="L46" s="50">
        <v>88967787</v>
      </c>
      <c r="M46" s="50">
        <v>0</v>
      </c>
      <c r="N46" s="224">
        <f t="shared" si="4"/>
        <v>1309108192</v>
      </c>
      <c r="O46" s="44" t="s">
        <v>24</v>
      </c>
      <c r="R46" s="323">
        <v>1309108192</v>
      </c>
      <c r="S46" s="335" t="str">
        <f t="shared" si="6"/>
        <v>○</v>
      </c>
      <c r="U46" s="203"/>
      <c r="V46" s="203"/>
      <c r="W46" s="203"/>
    </row>
    <row r="47" spans="1:23" s="198" customFormat="1" ht="20.25" customHeight="1">
      <c r="A47" s="30" t="s">
        <v>25</v>
      </c>
      <c r="B47" s="45">
        <v>28026600</v>
      </c>
      <c r="C47" s="45">
        <v>15805333</v>
      </c>
      <c r="D47" s="225">
        <v>4568798</v>
      </c>
      <c r="E47" s="45">
        <v>1109333</v>
      </c>
      <c r="F47" s="45">
        <v>6265268</v>
      </c>
      <c r="G47" s="45">
        <v>24984313</v>
      </c>
      <c r="H47" s="45">
        <v>0</v>
      </c>
      <c r="I47" s="210">
        <v>7717586</v>
      </c>
      <c r="J47" s="330">
        <f t="shared" si="5"/>
        <v>1136336447</v>
      </c>
      <c r="K47" s="316">
        <v>0</v>
      </c>
      <c r="L47" s="50">
        <v>29008250</v>
      </c>
      <c r="M47" s="50">
        <v>0</v>
      </c>
      <c r="N47" s="227">
        <f t="shared" si="4"/>
        <v>1165344697</v>
      </c>
      <c r="O47" s="48" t="s">
        <v>25</v>
      </c>
      <c r="R47" s="323">
        <v>1165344697</v>
      </c>
      <c r="S47" s="335" t="str">
        <f t="shared" si="6"/>
        <v>○</v>
      </c>
      <c r="U47" s="203"/>
      <c r="V47" s="203"/>
      <c r="W47" s="203"/>
    </row>
    <row r="48" spans="1:23" s="198" customFormat="1" ht="20.25" customHeight="1">
      <c r="A48" s="27" t="s">
        <v>195</v>
      </c>
      <c r="B48" s="40">
        <v>19278212</v>
      </c>
      <c r="C48" s="40">
        <v>10704644</v>
      </c>
      <c r="D48" s="213">
        <v>0</v>
      </c>
      <c r="E48" s="40">
        <v>0</v>
      </c>
      <c r="F48" s="40">
        <v>5536459</v>
      </c>
      <c r="G48" s="40">
        <v>53561022</v>
      </c>
      <c r="H48" s="40">
        <v>0</v>
      </c>
      <c r="I48" s="50">
        <v>919364</v>
      </c>
      <c r="J48" s="331">
        <f t="shared" si="5"/>
        <v>844846014</v>
      </c>
      <c r="K48" s="317">
        <v>597808</v>
      </c>
      <c r="L48" s="226">
        <v>0</v>
      </c>
      <c r="M48" s="226">
        <v>0</v>
      </c>
      <c r="N48" s="224">
        <f t="shared" si="4"/>
        <v>845443822</v>
      </c>
      <c r="O48" s="44" t="s">
        <v>92</v>
      </c>
      <c r="R48" s="323">
        <v>845443822</v>
      </c>
      <c r="S48" s="335" t="str">
        <f t="shared" si="6"/>
        <v>○</v>
      </c>
      <c r="U48" s="203"/>
      <c r="V48" s="203"/>
      <c r="W48" s="203"/>
    </row>
    <row r="49" spans="1:24" s="198" customFormat="1" ht="20.25" customHeight="1">
      <c r="A49" s="27" t="s">
        <v>96</v>
      </c>
      <c r="B49" s="40">
        <v>39550080</v>
      </c>
      <c r="C49" s="40">
        <v>23524462</v>
      </c>
      <c r="D49" s="213">
        <v>7286119</v>
      </c>
      <c r="E49" s="40">
        <v>3360000</v>
      </c>
      <c r="F49" s="40">
        <v>4513028</v>
      </c>
      <c r="G49" s="40">
        <v>28149021</v>
      </c>
      <c r="H49" s="40">
        <v>0</v>
      </c>
      <c r="I49" s="210">
        <v>1916266</v>
      </c>
      <c r="J49" s="330">
        <f t="shared" si="5"/>
        <v>1761292079</v>
      </c>
      <c r="K49" s="316">
        <v>0</v>
      </c>
      <c r="L49" s="210">
        <v>84237439</v>
      </c>
      <c r="M49" s="210">
        <v>0</v>
      </c>
      <c r="N49" s="224">
        <f t="shared" si="4"/>
        <v>1845529518</v>
      </c>
      <c r="O49" s="44" t="s">
        <v>93</v>
      </c>
      <c r="R49" s="323">
        <v>1845529518</v>
      </c>
      <c r="S49" s="335" t="str">
        <f t="shared" si="6"/>
        <v>○</v>
      </c>
      <c r="U49" s="203"/>
      <c r="V49" s="203"/>
      <c r="W49" s="203"/>
      <c r="X49" s="197"/>
    </row>
    <row r="50" spans="1:24" s="198" customFormat="1" ht="20.25" customHeight="1">
      <c r="A50" s="275" t="s">
        <v>196</v>
      </c>
      <c r="B50" s="228">
        <f>SUM(B33:B49)</f>
        <v>2221848002</v>
      </c>
      <c r="C50" s="228">
        <f aca="true" t="shared" si="7" ref="C50:J50">SUM(C33:C49)</f>
        <v>1259723510</v>
      </c>
      <c r="D50" s="228">
        <f t="shared" si="7"/>
        <v>838180238</v>
      </c>
      <c r="E50" s="228">
        <f t="shared" si="7"/>
        <v>91837170</v>
      </c>
      <c r="F50" s="228">
        <f t="shared" si="7"/>
        <v>237224824</v>
      </c>
      <c r="G50" s="228">
        <f t="shared" si="7"/>
        <v>395678698</v>
      </c>
      <c r="H50" s="228">
        <f t="shared" si="7"/>
        <v>1052809</v>
      </c>
      <c r="I50" s="228">
        <f t="shared" si="7"/>
        <v>350559255</v>
      </c>
      <c r="J50" s="333">
        <f t="shared" si="7"/>
        <v>74310954850</v>
      </c>
      <c r="K50" s="228">
        <f>SUM(K33:K49)</f>
        <v>5377808</v>
      </c>
      <c r="L50" s="228">
        <f>SUM(L33:L49)</f>
        <v>1967274096</v>
      </c>
      <c r="M50" s="228">
        <f>SUM(M33:M49)</f>
        <v>0</v>
      </c>
      <c r="N50" s="228">
        <f>SUM(N33:N49)</f>
        <v>76283606754</v>
      </c>
      <c r="O50" s="276" t="s">
        <v>203</v>
      </c>
      <c r="U50" s="203"/>
      <c r="V50" s="203"/>
      <c r="W50" s="203"/>
      <c r="X50" s="197"/>
    </row>
    <row r="51" spans="11:14" ht="13.5">
      <c r="K51" s="198"/>
      <c r="L51" s="198"/>
      <c r="M51" s="200"/>
      <c r="N51" s="200"/>
    </row>
  </sheetData>
  <sheetProtection/>
  <mergeCells count="30">
    <mergeCell ref="B28:N28"/>
    <mergeCell ref="F3:N3"/>
    <mergeCell ref="N4:N6"/>
    <mergeCell ref="B29:G29"/>
    <mergeCell ref="B30:B32"/>
    <mergeCell ref="H29:H32"/>
    <mergeCell ref="L29:L32"/>
    <mergeCell ref="N29:N32"/>
    <mergeCell ref="I29:I32"/>
    <mergeCell ref="J29:J32"/>
    <mergeCell ref="D5:D6"/>
    <mergeCell ref="A2:A6"/>
    <mergeCell ref="A28:A32"/>
    <mergeCell ref="M29:M32"/>
    <mergeCell ref="F30:F32"/>
    <mergeCell ref="L4:L6"/>
    <mergeCell ref="M4:M6"/>
    <mergeCell ref="E3:E6"/>
    <mergeCell ref="F5:F6"/>
    <mergeCell ref="G5:K5"/>
    <mergeCell ref="P2:P6"/>
    <mergeCell ref="O28:O32"/>
    <mergeCell ref="C30:C32"/>
    <mergeCell ref="D30:D32"/>
    <mergeCell ref="E30:E32"/>
    <mergeCell ref="F4:K4"/>
    <mergeCell ref="B3:D4"/>
    <mergeCell ref="K29:K32"/>
    <mergeCell ref="O3:O6"/>
    <mergeCell ref="G30:G32"/>
  </mergeCells>
  <printOptions/>
  <pageMargins left="0.6692913385826772" right="0.7086614173228347" top="0.8661417322834646" bottom="0.7480314960629921" header="0.5118110236220472" footer="0.5118110236220472"/>
  <pageSetup horizontalDpi="600" verticalDpi="600" orientation="landscape" paperSize="8" scale="60" r:id="rId1"/>
  <headerFooter alignWithMargins="0">
    <oddFooter>&amp;C48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70" zoomScaleSheetLayoutView="70" workbookViewId="0" topLeftCell="F1">
      <selection activeCell="M10" sqref="M10:Q11"/>
    </sheetView>
  </sheetViews>
  <sheetFormatPr defaultColWidth="8.796875" defaultRowHeight="14.25"/>
  <cols>
    <col min="1" max="1" width="10.59765625" style="0" customWidth="1"/>
    <col min="2" max="2" width="15" style="0" customWidth="1"/>
    <col min="3" max="3" width="15.59765625" style="0" customWidth="1"/>
    <col min="4" max="4" width="15.5" style="0" customWidth="1"/>
    <col min="5" max="5" width="15.59765625" style="0" customWidth="1"/>
    <col min="6" max="6" width="20.69921875" style="0" customWidth="1"/>
    <col min="7" max="7" width="15.3984375" style="0" bestFit="1" customWidth="1"/>
    <col min="8" max="9" width="16.69921875" style="0" bestFit="1" customWidth="1"/>
    <col min="10" max="10" width="16.59765625" style="0" customWidth="1"/>
    <col min="11" max="11" width="16.5" style="0" customWidth="1"/>
    <col min="12" max="12" width="18.09765625" style="0" bestFit="1" customWidth="1"/>
    <col min="13" max="13" width="15.59765625" style="0" customWidth="1"/>
    <col min="14" max="14" width="19.5" style="0" customWidth="1"/>
    <col min="15" max="15" width="14.19921875" style="0" customWidth="1"/>
    <col min="16" max="17" width="18" style="0" bestFit="1" customWidth="1"/>
    <col min="18" max="18" width="18" style="0" customWidth="1"/>
    <col min="19" max="19" width="14.19921875" style="0" customWidth="1"/>
    <col min="20" max="20" width="17.09765625" style="0" customWidth="1"/>
    <col min="21" max="21" width="12.19921875" style="0" bestFit="1" customWidth="1"/>
    <col min="22" max="22" width="16.59765625" style="0" bestFit="1" customWidth="1"/>
    <col min="23" max="23" width="10.19921875" style="0" customWidth="1"/>
  </cols>
  <sheetData>
    <row r="1" spans="1:17" ht="21.75" thickBot="1">
      <c r="A1" s="5" t="s">
        <v>54</v>
      </c>
      <c r="B1" s="12"/>
      <c r="L1" s="19" t="s">
        <v>41</v>
      </c>
      <c r="P1" s="13"/>
      <c r="Q1" s="13" t="s">
        <v>1</v>
      </c>
    </row>
    <row r="2" spans="1:17" ht="13.5">
      <c r="A2" s="386" t="s">
        <v>6</v>
      </c>
      <c r="B2" s="435" t="s">
        <v>55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7"/>
    </row>
    <row r="3" spans="1:17" ht="13.5">
      <c r="A3" s="358"/>
      <c r="B3" s="418" t="s">
        <v>57</v>
      </c>
      <c r="C3" s="420" t="s">
        <v>56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19" t="s">
        <v>6</v>
      </c>
    </row>
    <row r="4" spans="1:17" ht="13.5">
      <c r="A4" s="358"/>
      <c r="B4" s="370"/>
      <c r="C4" s="420" t="s">
        <v>58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8" t="s">
        <v>59</v>
      </c>
      <c r="O4" s="418" t="s">
        <v>187</v>
      </c>
      <c r="P4" s="418" t="s">
        <v>37</v>
      </c>
      <c r="Q4" s="380"/>
    </row>
    <row r="5" spans="1:17" ht="13.5">
      <c r="A5" s="358"/>
      <c r="B5" s="370"/>
      <c r="C5" s="418" t="s">
        <v>47</v>
      </c>
      <c r="D5" s="418" t="s">
        <v>60</v>
      </c>
      <c r="E5" s="418" t="s">
        <v>61</v>
      </c>
      <c r="F5" s="418" t="s">
        <v>62</v>
      </c>
      <c r="G5" s="8" t="s">
        <v>157</v>
      </c>
      <c r="H5" s="418" t="s">
        <v>158</v>
      </c>
      <c r="I5" s="418" t="s">
        <v>64</v>
      </c>
      <c r="J5" s="418" t="s">
        <v>65</v>
      </c>
      <c r="K5" s="418" t="s">
        <v>66</v>
      </c>
      <c r="L5" s="418" t="s">
        <v>14</v>
      </c>
      <c r="M5" s="418" t="s">
        <v>37</v>
      </c>
      <c r="N5" s="61" t="s">
        <v>159</v>
      </c>
      <c r="O5" s="370"/>
      <c r="P5" s="370"/>
      <c r="Q5" s="380"/>
    </row>
    <row r="6" spans="1:17" ht="13.5">
      <c r="A6" s="359"/>
      <c r="B6" s="371"/>
      <c r="C6" s="371"/>
      <c r="D6" s="371"/>
      <c r="E6" s="371"/>
      <c r="F6" s="371"/>
      <c r="G6" s="2" t="s">
        <v>160</v>
      </c>
      <c r="H6" s="371"/>
      <c r="I6" s="371"/>
      <c r="J6" s="371"/>
      <c r="K6" s="371"/>
      <c r="L6" s="371"/>
      <c r="M6" s="371"/>
      <c r="N6" s="62" t="s">
        <v>161</v>
      </c>
      <c r="O6" s="371"/>
      <c r="P6" s="371"/>
      <c r="Q6" s="381"/>
    </row>
    <row r="7" spans="1:17" s="135" customFormat="1" ht="20.25" customHeight="1">
      <c r="A7" s="103" t="s">
        <v>16</v>
      </c>
      <c r="B7" s="114">
        <v>281186276</v>
      </c>
      <c r="C7" s="114">
        <v>13600545074</v>
      </c>
      <c r="D7" s="114">
        <v>109019969</v>
      </c>
      <c r="E7" s="129">
        <f>SUM(C7:D7)</f>
        <v>13709565043</v>
      </c>
      <c r="F7" s="114">
        <v>2020794614</v>
      </c>
      <c r="G7" s="165">
        <v>1412846</v>
      </c>
      <c r="H7" s="151">
        <v>0</v>
      </c>
      <c r="I7" s="114">
        <v>47650830</v>
      </c>
      <c r="J7" s="162">
        <v>14100000</v>
      </c>
      <c r="K7" s="168">
        <v>0</v>
      </c>
      <c r="L7" s="168">
        <v>0</v>
      </c>
      <c r="M7" s="115">
        <f>SUM(E7,F7,G7,H7,I7,J7,K7,L7)</f>
        <v>15793523333</v>
      </c>
      <c r="N7" s="170">
        <f>'第２表（その４）'!M5</f>
        <v>136058549</v>
      </c>
      <c r="O7" s="151">
        <v>44263992</v>
      </c>
      <c r="P7" s="115">
        <f>SUM(M7,N7,O7)</f>
        <v>15973845874</v>
      </c>
      <c r="Q7" s="163" t="s">
        <v>16</v>
      </c>
    </row>
    <row r="8" spans="1:17" s="135" customFormat="1" ht="20.25" customHeight="1">
      <c r="A8" s="103" t="s">
        <v>17</v>
      </c>
      <c r="B8" s="114">
        <v>90945103</v>
      </c>
      <c r="C8" s="114">
        <v>4014811878</v>
      </c>
      <c r="D8" s="114">
        <v>30138660</v>
      </c>
      <c r="E8" s="171">
        <f aca="true" t="shared" si="0" ref="E8:E23">SUM(C8:D8)</f>
        <v>4044950538</v>
      </c>
      <c r="F8" s="114">
        <v>604925266</v>
      </c>
      <c r="G8" s="165">
        <v>97161</v>
      </c>
      <c r="H8" s="151">
        <v>0</v>
      </c>
      <c r="I8" s="114">
        <v>13860490</v>
      </c>
      <c r="J8" s="162">
        <v>4050000</v>
      </c>
      <c r="K8" s="168">
        <v>0</v>
      </c>
      <c r="L8" s="168">
        <v>0</v>
      </c>
      <c r="M8" s="115">
        <f aca="true" t="shared" si="1" ref="M8:M23">SUM(E8,F8,G8,H8,I8,J8,K8,L8)</f>
        <v>4667883455</v>
      </c>
      <c r="N8" s="170">
        <f>'第２表（その４）'!M6</f>
        <v>36510955</v>
      </c>
      <c r="O8" s="151">
        <v>13607575</v>
      </c>
      <c r="P8" s="115">
        <f aca="true" t="shared" si="2" ref="P8:P23">SUM(M8,N8,O8)</f>
        <v>4718001985</v>
      </c>
      <c r="Q8" s="107" t="s">
        <v>17</v>
      </c>
    </row>
    <row r="9" spans="1:17" s="135" customFormat="1" ht="20.25" customHeight="1">
      <c r="A9" s="103" t="s">
        <v>18</v>
      </c>
      <c r="B9" s="114">
        <v>44882273</v>
      </c>
      <c r="C9" s="114">
        <v>1807821759</v>
      </c>
      <c r="D9" s="114">
        <v>17853634</v>
      </c>
      <c r="E9" s="171">
        <f t="shared" si="0"/>
        <v>1825675393</v>
      </c>
      <c r="F9" s="114">
        <v>288389110</v>
      </c>
      <c r="G9" s="165">
        <v>11584</v>
      </c>
      <c r="H9" s="151">
        <v>0</v>
      </c>
      <c r="I9" s="114">
        <v>5024000</v>
      </c>
      <c r="J9" s="162">
        <v>2300000</v>
      </c>
      <c r="K9" s="168">
        <v>0</v>
      </c>
      <c r="L9" s="168">
        <v>0</v>
      </c>
      <c r="M9" s="115">
        <f t="shared" si="1"/>
        <v>2121400087</v>
      </c>
      <c r="N9" s="170">
        <f>'第２表（その４）'!M7</f>
        <v>30886265</v>
      </c>
      <c r="O9" s="151">
        <v>6005771</v>
      </c>
      <c r="P9" s="115">
        <f t="shared" si="2"/>
        <v>2158292123</v>
      </c>
      <c r="Q9" s="107" t="s">
        <v>18</v>
      </c>
    </row>
    <row r="10" spans="1:17" s="135" customFormat="1" ht="20.25" customHeight="1">
      <c r="A10" s="103" t="s">
        <v>19</v>
      </c>
      <c r="B10" s="114">
        <v>62354218</v>
      </c>
      <c r="C10" s="114">
        <v>2074731893</v>
      </c>
      <c r="D10" s="114">
        <v>19389530</v>
      </c>
      <c r="E10" s="171">
        <f t="shared" si="0"/>
        <v>2094121423</v>
      </c>
      <c r="F10" s="114">
        <v>304682049</v>
      </c>
      <c r="G10" s="165">
        <v>403965</v>
      </c>
      <c r="H10" s="151">
        <v>0</v>
      </c>
      <c r="I10" s="114">
        <v>8400000</v>
      </c>
      <c r="J10" s="162">
        <v>2150000</v>
      </c>
      <c r="K10" s="168">
        <v>0</v>
      </c>
      <c r="L10" s="168">
        <v>0</v>
      </c>
      <c r="M10" s="115">
        <f t="shared" si="1"/>
        <v>2409757437</v>
      </c>
      <c r="N10" s="170">
        <f>'第２表（その４）'!M8</f>
        <v>28397616</v>
      </c>
      <c r="O10" s="151">
        <v>6581499</v>
      </c>
      <c r="P10" s="115">
        <f t="shared" si="2"/>
        <v>2444736552</v>
      </c>
      <c r="Q10" s="107" t="s">
        <v>19</v>
      </c>
    </row>
    <row r="11" spans="1:17" s="135" customFormat="1" ht="20.25" customHeight="1">
      <c r="A11" s="122" t="s">
        <v>20</v>
      </c>
      <c r="B11" s="114">
        <v>52659402</v>
      </c>
      <c r="C11" s="114">
        <v>1453357593</v>
      </c>
      <c r="D11" s="114">
        <v>9898160</v>
      </c>
      <c r="E11" s="171">
        <f t="shared" si="0"/>
        <v>1463255753</v>
      </c>
      <c r="F11" s="114">
        <v>208668516</v>
      </c>
      <c r="G11" s="165">
        <v>28593</v>
      </c>
      <c r="H11" s="151">
        <v>0</v>
      </c>
      <c r="I11" s="114">
        <v>1680840</v>
      </c>
      <c r="J11" s="165">
        <v>1750000</v>
      </c>
      <c r="K11" s="168">
        <v>0</v>
      </c>
      <c r="L11" s="168">
        <v>0</v>
      </c>
      <c r="M11" s="115">
        <f t="shared" si="1"/>
        <v>1675383702</v>
      </c>
      <c r="N11" s="172">
        <f>'第２表（その４）'!M9</f>
        <v>33547445</v>
      </c>
      <c r="O11" s="151">
        <v>4500059</v>
      </c>
      <c r="P11" s="115">
        <f>SUM(M11,N11,O11)</f>
        <v>1713431206</v>
      </c>
      <c r="Q11" s="107" t="s">
        <v>20</v>
      </c>
    </row>
    <row r="12" spans="1:17" s="166" customFormat="1" ht="20.25" customHeight="1">
      <c r="A12" s="103" t="s">
        <v>21</v>
      </c>
      <c r="B12" s="148">
        <v>108486666</v>
      </c>
      <c r="C12" s="149">
        <v>3742565505</v>
      </c>
      <c r="D12" s="149">
        <v>32629585</v>
      </c>
      <c r="E12" s="129">
        <f t="shared" si="0"/>
        <v>3775195090</v>
      </c>
      <c r="F12" s="149">
        <v>585841405</v>
      </c>
      <c r="G12" s="173">
        <v>446788</v>
      </c>
      <c r="H12" s="148">
        <v>0</v>
      </c>
      <c r="I12" s="149">
        <v>11340000</v>
      </c>
      <c r="J12" s="173">
        <v>3950000</v>
      </c>
      <c r="K12" s="174">
        <v>0</v>
      </c>
      <c r="L12" s="174">
        <v>0</v>
      </c>
      <c r="M12" s="150">
        <f t="shared" si="1"/>
        <v>4376773283</v>
      </c>
      <c r="N12" s="175">
        <f>'第２表（その４）'!M10</f>
        <v>51897822</v>
      </c>
      <c r="O12" s="148">
        <v>12085022</v>
      </c>
      <c r="P12" s="150">
        <f t="shared" si="2"/>
        <v>4440756127</v>
      </c>
      <c r="Q12" s="163" t="s">
        <v>21</v>
      </c>
    </row>
    <row r="13" spans="1:17" s="166" customFormat="1" ht="20.25" customHeight="1">
      <c r="A13" s="103" t="s">
        <v>114</v>
      </c>
      <c r="B13" s="151">
        <v>50887953</v>
      </c>
      <c r="C13" s="114">
        <v>1803215197</v>
      </c>
      <c r="D13" s="114">
        <v>12783893</v>
      </c>
      <c r="E13" s="171">
        <f t="shared" si="0"/>
        <v>1815999090</v>
      </c>
      <c r="F13" s="114">
        <v>263128653</v>
      </c>
      <c r="G13" s="165">
        <v>229572</v>
      </c>
      <c r="H13" s="151">
        <v>0</v>
      </c>
      <c r="I13" s="114">
        <v>2940000</v>
      </c>
      <c r="J13" s="165">
        <v>1750000</v>
      </c>
      <c r="K13" s="168">
        <v>0</v>
      </c>
      <c r="L13" s="168">
        <v>0</v>
      </c>
      <c r="M13" s="115">
        <f t="shared" si="1"/>
        <v>2084047315</v>
      </c>
      <c r="N13" s="172">
        <f>'第２表（その４）'!M11</f>
        <v>34698141</v>
      </c>
      <c r="O13" s="151">
        <v>5449107</v>
      </c>
      <c r="P13" s="115">
        <f t="shared" si="2"/>
        <v>2124194563</v>
      </c>
      <c r="Q13" s="107" t="s">
        <v>87</v>
      </c>
    </row>
    <row r="14" spans="1:17" s="166" customFormat="1" ht="20.25" customHeight="1">
      <c r="A14" s="103" t="s">
        <v>117</v>
      </c>
      <c r="B14" s="151">
        <v>57284282</v>
      </c>
      <c r="C14" s="114">
        <v>4569639963</v>
      </c>
      <c r="D14" s="114">
        <v>36291338</v>
      </c>
      <c r="E14" s="171">
        <f t="shared" si="0"/>
        <v>4605931301</v>
      </c>
      <c r="F14" s="114">
        <v>714592955</v>
      </c>
      <c r="G14" s="165">
        <v>464246</v>
      </c>
      <c r="H14" s="151">
        <v>0</v>
      </c>
      <c r="I14" s="114">
        <v>16481720</v>
      </c>
      <c r="J14" s="165">
        <v>5300000</v>
      </c>
      <c r="K14" s="168">
        <v>0</v>
      </c>
      <c r="L14" s="168">
        <v>0</v>
      </c>
      <c r="M14" s="115">
        <f t="shared" si="1"/>
        <v>5342770222</v>
      </c>
      <c r="N14" s="172">
        <f>'第２表（その４）'!M12</f>
        <v>48394314</v>
      </c>
      <c r="O14" s="151">
        <v>15149101</v>
      </c>
      <c r="P14" s="115">
        <f t="shared" si="2"/>
        <v>5406313637</v>
      </c>
      <c r="Q14" s="107" t="s">
        <v>88</v>
      </c>
    </row>
    <row r="15" spans="1:17" s="166" customFormat="1" ht="20.25" customHeight="1">
      <c r="A15" s="103" t="s">
        <v>120</v>
      </c>
      <c r="B15" s="151">
        <v>104047675</v>
      </c>
      <c r="C15" s="114">
        <v>4854925478</v>
      </c>
      <c r="D15" s="114">
        <v>39227628</v>
      </c>
      <c r="E15" s="171">
        <f t="shared" si="0"/>
        <v>4894153106</v>
      </c>
      <c r="F15" s="114">
        <v>703484222</v>
      </c>
      <c r="G15" s="165">
        <v>29772</v>
      </c>
      <c r="H15" s="151">
        <v>0</v>
      </c>
      <c r="I15" s="114">
        <v>13856000</v>
      </c>
      <c r="J15" s="165">
        <v>4550000</v>
      </c>
      <c r="K15" s="168">
        <v>0</v>
      </c>
      <c r="L15" s="168">
        <v>0</v>
      </c>
      <c r="M15" s="115">
        <f t="shared" si="1"/>
        <v>5616073100</v>
      </c>
      <c r="N15" s="172">
        <f>'第２表（その４）'!M13</f>
        <v>77928682</v>
      </c>
      <c r="O15" s="151">
        <v>16767130</v>
      </c>
      <c r="P15" s="115">
        <f t="shared" si="2"/>
        <v>5710768912</v>
      </c>
      <c r="Q15" s="107" t="s">
        <v>89</v>
      </c>
    </row>
    <row r="16" spans="1:17" s="135" customFormat="1" ht="20.25" customHeight="1">
      <c r="A16" s="122" t="s">
        <v>22</v>
      </c>
      <c r="B16" s="152">
        <v>14619535</v>
      </c>
      <c r="C16" s="123">
        <v>982586055</v>
      </c>
      <c r="D16" s="123">
        <v>6677996</v>
      </c>
      <c r="E16" s="130">
        <f t="shared" si="0"/>
        <v>989264051</v>
      </c>
      <c r="F16" s="123">
        <v>142872558</v>
      </c>
      <c r="G16" s="164">
        <v>0</v>
      </c>
      <c r="H16" s="152">
        <v>23840</v>
      </c>
      <c r="I16" s="123">
        <v>3345680</v>
      </c>
      <c r="J16" s="164">
        <v>550000</v>
      </c>
      <c r="K16" s="169">
        <v>0</v>
      </c>
      <c r="L16" s="169">
        <v>0</v>
      </c>
      <c r="M16" s="124">
        <f t="shared" si="1"/>
        <v>1136056129</v>
      </c>
      <c r="N16" s="176">
        <f>'第２表（その４）'!M14</f>
        <v>7539925</v>
      </c>
      <c r="O16" s="152">
        <v>3143351</v>
      </c>
      <c r="P16" s="124">
        <f t="shared" si="2"/>
        <v>1146739405</v>
      </c>
      <c r="Q16" s="128" t="s">
        <v>22</v>
      </c>
    </row>
    <row r="17" spans="1:17" s="135" customFormat="1" ht="20.25" customHeight="1">
      <c r="A17" s="103" t="s">
        <v>23</v>
      </c>
      <c r="B17" s="114">
        <v>8718733</v>
      </c>
      <c r="C17" s="114">
        <v>170321277</v>
      </c>
      <c r="D17" s="114">
        <v>1785418</v>
      </c>
      <c r="E17" s="171">
        <f t="shared" si="0"/>
        <v>172106695</v>
      </c>
      <c r="F17" s="114">
        <v>30380674</v>
      </c>
      <c r="G17" s="165">
        <v>0</v>
      </c>
      <c r="H17" s="151">
        <v>0</v>
      </c>
      <c r="I17" s="114">
        <v>420210</v>
      </c>
      <c r="J17" s="165">
        <v>200000</v>
      </c>
      <c r="K17" s="168">
        <v>0</v>
      </c>
      <c r="L17" s="168">
        <v>0</v>
      </c>
      <c r="M17" s="115">
        <f t="shared" si="1"/>
        <v>203107579</v>
      </c>
      <c r="N17" s="172">
        <f>'第２表（その４）'!M15</f>
        <v>202601</v>
      </c>
      <c r="O17" s="151">
        <v>468773</v>
      </c>
      <c r="P17" s="115">
        <f t="shared" si="2"/>
        <v>203778953</v>
      </c>
      <c r="Q17" s="107" t="s">
        <v>23</v>
      </c>
    </row>
    <row r="18" spans="1:17" s="135" customFormat="1" ht="20.25" customHeight="1">
      <c r="A18" s="103" t="s">
        <v>126</v>
      </c>
      <c r="B18" s="114">
        <v>2654384</v>
      </c>
      <c r="C18" s="114">
        <v>618173703</v>
      </c>
      <c r="D18" s="114">
        <v>4689092</v>
      </c>
      <c r="E18" s="171">
        <f t="shared" si="0"/>
        <v>622862795</v>
      </c>
      <c r="F18" s="114">
        <v>79113878</v>
      </c>
      <c r="G18" s="165">
        <v>0</v>
      </c>
      <c r="H18" s="151">
        <v>0</v>
      </c>
      <c r="I18" s="114">
        <v>557760</v>
      </c>
      <c r="J18" s="162">
        <v>600000</v>
      </c>
      <c r="K18" s="168">
        <v>0</v>
      </c>
      <c r="L18" s="168">
        <v>0</v>
      </c>
      <c r="M18" s="115">
        <f t="shared" si="1"/>
        <v>703134433</v>
      </c>
      <c r="N18" s="170">
        <f>'第２表（その４）'!M16</f>
        <v>9589895</v>
      </c>
      <c r="O18" s="151">
        <v>2235407</v>
      </c>
      <c r="P18" s="115">
        <f t="shared" si="2"/>
        <v>714959735</v>
      </c>
      <c r="Q18" s="107" t="s">
        <v>90</v>
      </c>
    </row>
    <row r="19" spans="1:17" s="135" customFormat="1" ht="20.25" customHeight="1">
      <c r="A19" s="103" t="s">
        <v>129</v>
      </c>
      <c r="B19" s="114">
        <v>6272177</v>
      </c>
      <c r="C19" s="114">
        <v>1421288060</v>
      </c>
      <c r="D19" s="114">
        <v>10373847</v>
      </c>
      <c r="E19" s="171">
        <f t="shared" si="0"/>
        <v>1431661907</v>
      </c>
      <c r="F19" s="114">
        <v>240983589</v>
      </c>
      <c r="G19" s="165">
        <v>0</v>
      </c>
      <c r="H19" s="151">
        <v>0</v>
      </c>
      <c r="I19" s="114">
        <v>5024000</v>
      </c>
      <c r="J19" s="162">
        <v>1500000</v>
      </c>
      <c r="K19" s="168">
        <v>0</v>
      </c>
      <c r="L19" s="168">
        <v>0</v>
      </c>
      <c r="M19" s="115">
        <f t="shared" si="1"/>
        <v>1679169496</v>
      </c>
      <c r="N19" s="170">
        <f>'第２表（その４）'!M17</f>
        <v>16641138</v>
      </c>
      <c r="O19" s="151">
        <v>4139940</v>
      </c>
      <c r="P19" s="115">
        <f t="shared" si="2"/>
        <v>1699950574</v>
      </c>
      <c r="Q19" s="107" t="s">
        <v>91</v>
      </c>
    </row>
    <row r="20" spans="1:17" s="166" customFormat="1" ht="20.25" customHeight="1">
      <c r="A20" s="103" t="s">
        <v>24</v>
      </c>
      <c r="B20" s="114">
        <v>4642519</v>
      </c>
      <c r="C20" s="114">
        <v>763753649</v>
      </c>
      <c r="D20" s="114">
        <v>4810379</v>
      </c>
      <c r="E20" s="171">
        <f t="shared" si="0"/>
        <v>768564028</v>
      </c>
      <c r="F20" s="114">
        <v>118801066</v>
      </c>
      <c r="G20" s="165">
        <v>0</v>
      </c>
      <c r="H20" s="151">
        <v>0</v>
      </c>
      <c r="I20" s="114">
        <v>420000</v>
      </c>
      <c r="J20" s="162">
        <v>1200000</v>
      </c>
      <c r="K20" s="168">
        <v>0</v>
      </c>
      <c r="L20" s="168">
        <v>0</v>
      </c>
      <c r="M20" s="115">
        <f t="shared" si="1"/>
        <v>888985094</v>
      </c>
      <c r="N20" s="170">
        <f>'第２表（その４）'!M18</f>
        <v>7053272</v>
      </c>
      <c r="O20" s="151">
        <v>2287984</v>
      </c>
      <c r="P20" s="115">
        <f t="shared" si="2"/>
        <v>898326350</v>
      </c>
      <c r="Q20" s="107" t="s">
        <v>24</v>
      </c>
    </row>
    <row r="21" spans="1:17" s="166" customFormat="1" ht="20.25" customHeight="1">
      <c r="A21" s="122" t="s">
        <v>25</v>
      </c>
      <c r="B21" s="123">
        <v>5477630</v>
      </c>
      <c r="C21" s="123">
        <v>691078210</v>
      </c>
      <c r="D21" s="123">
        <v>4108338</v>
      </c>
      <c r="E21" s="130">
        <f t="shared" si="0"/>
        <v>695186548</v>
      </c>
      <c r="F21" s="123">
        <v>110762802</v>
      </c>
      <c r="G21" s="164">
        <v>88396</v>
      </c>
      <c r="H21" s="152">
        <v>0</v>
      </c>
      <c r="I21" s="123">
        <v>1664630</v>
      </c>
      <c r="J21" s="164">
        <v>750000</v>
      </c>
      <c r="K21" s="169">
        <v>0</v>
      </c>
      <c r="L21" s="169">
        <v>0</v>
      </c>
      <c r="M21" s="115">
        <f t="shared" si="1"/>
        <v>808452376</v>
      </c>
      <c r="N21" s="172">
        <f>'第２表（その４）'!M19</f>
        <v>5010595</v>
      </c>
      <c r="O21" s="151">
        <v>2178146</v>
      </c>
      <c r="P21" s="115">
        <f t="shared" si="2"/>
        <v>815641117</v>
      </c>
      <c r="Q21" s="128" t="s">
        <v>25</v>
      </c>
    </row>
    <row r="22" spans="1:17" s="166" customFormat="1" ht="20.25" customHeight="1">
      <c r="A22" s="103" t="s">
        <v>195</v>
      </c>
      <c r="B22" s="114">
        <v>9964322</v>
      </c>
      <c r="C22" s="114">
        <v>509763103</v>
      </c>
      <c r="D22" s="114">
        <v>2233875</v>
      </c>
      <c r="E22" s="129">
        <f t="shared" si="0"/>
        <v>511996978</v>
      </c>
      <c r="F22" s="114">
        <v>80333834</v>
      </c>
      <c r="G22" s="165">
        <v>0</v>
      </c>
      <c r="H22" s="151">
        <v>0</v>
      </c>
      <c r="I22" s="114">
        <v>0</v>
      </c>
      <c r="J22" s="162">
        <v>550000</v>
      </c>
      <c r="K22" s="168">
        <v>0</v>
      </c>
      <c r="L22" s="168">
        <v>0</v>
      </c>
      <c r="M22" s="129">
        <f t="shared" si="1"/>
        <v>592880812</v>
      </c>
      <c r="N22" s="175">
        <f>'第２表（その４）'!M20</f>
        <v>5547112</v>
      </c>
      <c r="O22" s="148">
        <v>1736679</v>
      </c>
      <c r="P22" s="150">
        <f t="shared" si="2"/>
        <v>600164603</v>
      </c>
      <c r="Q22" s="107" t="s">
        <v>92</v>
      </c>
    </row>
    <row r="23" spans="1:17" s="166" customFormat="1" ht="20.25" customHeight="1">
      <c r="A23" s="103" t="s">
        <v>96</v>
      </c>
      <c r="B23" s="114">
        <v>10602199</v>
      </c>
      <c r="C23" s="114">
        <v>1070641697</v>
      </c>
      <c r="D23" s="114">
        <v>6620718</v>
      </c>
      <c r="E23" s="130">
        <f t="shared" si="0"/>
        <v>1077262415</v>
      </c>
      <c r="F23" s="114">
        <v>169639486</v>
      </c>
      <c r="G23" s="165">
        <v>0</v>
      </c>
      <c r="H23" s="151">
        <v>0</v>
      </c>
      <c r="I23" s="114">
        <v>5042520</v>
      </c>
      <c r="J23" s="162">
        <v>1100000</v>
      </c>
      <c r="K23" s="168">
        <v>0</v>
      </c>
      <c r="L23" s="168">
        <v>0</v>
      </c>
      <c r="M23" s="171">
        <f t="shared" si="1"/>
        <v>1253044421</v>
      </c>
      <c r="N23" s="172">
        <f>'第２表（その４）'!M21</f>
        <v>6609103</v>
      </c>
      <c r="O23" s="151">
        <v>3450122</v>
      </c>
      <c r="P23" s="115">
        <f t="shared" si="2"/>
        <v>1263103646</v>
      </c>
      <c r="Q23" s="107" t="s">
        <v>93</v>
      </c>
    </row>
    <row r="24" spans="1:17" s="166" customFormat="1" ht="20.25" customHeight="1">
      <c r="A24" s="265" t="s">
        <v>196</v>
      </c>
      <c r="B24" s="167">
        <f aca="true" t="shared" si="3" ref="B24:P24">SUM(B7:B23)</f>
        <v>915685347</v>
      </c>
      <c r="C24" s="167">
        <f t="shared" si="3"/>
        <v>44149220094</v>
      </c>
      <c r="D24" s="167">
        <f t="shared" si="3"/>
        <v>348532060</v>
      </c>
      <c r="E24" s="167">
        <f t="shared" si="3"/>
        <v>44497752154</v>
      </c>
      <c r="F24" s="167">
        <f t="shared" si="3"/>
        <v>6667394677</v>
      </c>
      <c r="G24" s="167">
        <f t="shared" si="3"/>
        <v>3212923</v>
      </c>
      <c r="H24" s="167">
        <f t="shared" si="3"/>
        <v>23840</v>
      </c>
      <c r="I24" s="167">
        <f t="shared" si="3"/>
        <v>137708680</v>
      </c>
      <c r="J24" s="167">
        <f t="shared" si="3"/>
        <v>46350000</v>
      </c>
      <c r="K24" s="167">
        <f t="shared" si="3"/>
        <v>0</v>
      </c>
      <c r="L24" s="167">
        <f t="shared" si="3"/>
        <v>0</v>
      </c>
      <c r="M24" s="167">
        <f t="shared" si="3"/>
        <v>51352442274</v>
      </c>
      <c r="N24" s="167">
        <f t="shared" si="3"/>
        <v>536513430</v>
      </c>
      <c r="O24" s="167">
        <f t="shared" si="3"/>
        <v>144049658</v>
      </c>
      <c r="P24" s="167">
        <f t="shared" si="3"/>
        <v>52033005362</v>
      </c>
      <c r="Q24" s="271" t="s">
        <v>203</v>
      </c>
    </row>
    <row r="25" s="135" customFormat="1" ht="13.5"/>
    <row r="26" s="135" customFormat="1" ht="13.5"/>
    <row r="27" spans="1:19" s="135" customFormat="1" ht="21.75" thickBot="1">
      <c r="A27" s="5" t="s">
        <v>201</v>
      </c>
      <c r="B27" s="12"/>
      <c r="N27" s="181"/>
      <c r="R27" s="135" t="s">
        <v>189</v>
      </c>
      <c r="S27" s="138" t="s">
        <v>202</v>
      </c>
    </row>
    <row r="28" spans="1:19" s="135" customFormat="1" ht="13.5">
      <c r="A28" s="432" t="s">
        <v>6</v>
      </c>
      <c r="B28" s="435" t="s">
        <v>55</v>
      </c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7"/>
      <c r="S28" s="138" t="s">
        <v>202</v>
      </c>
    </row>
    <row r="29" spans="1:19" s="135" customFormat="1" ht="13.5" customHeight="1">
      <c r="A29" s="433"/>
      <c r="B29" s="438" t="s">
        <v>235</v>
      </c>
      <c r="C29" s="439"/>
      <c r="D29" s="439"/>
      <c r="E29" s="440"/>
      <c r="F29" s="441" t="s">
        <v>239</v>
      </c>
      <c r="G29" s="444" t="s">
        <v>163</v>
      </c>
      <c r="H29" s="445"/>
      <c r="I29" s="446"/>
      <c r="J29" s="423" t="s">
        <v>240</v>
      </c>
      <c r="K29" s="429" t="s">
        <v>164</v>
      </c>
      <c r="L29" s="429" t="s">
        <v>97</v>
      </c>
      <c r="M29" s="429" t="s">
        <v>188</v>
      </c>
      <c r="N29" s="429" t="s">
        <v>165</v>
      </c>
      <c r="O29" s="423" t="s">
        <v>259</v>
      </c>
      <c r="P29" s="423" t="s">
        <v>242</v>
      </c>
      <c r="Q29" s="429" t="s">
        <v>166</v>
      </c>
      <c r="R29" s="426" t="s">
        <v>6</v>
      </c>
      <c r="S29" s="138" t="s">
        <v>202</v>
      </c>
    </row>
    <row r="30" spans="1:19" s="135" customFormat="1" ht="13.5">
      <c r="A30" s="433"/>
      <c r="B30" s="447" t="s">
        <v>236</v>
      </c>
      <c r="C30" s="447" t="s">
        <v>237</v>
      </c>
      <c r="D30" s="447" t="s">
        <v>238</v>
      </c>
      <c r="E30" s="418" t="s">
        <v>37</v>
      </c>
      <c r="F30" s="442"/>
      <c r="G30" s="429" t="s">
        <v>163</v>
      </c>
      <c r="H30" s="104" t="s">
        <v>167</v>
      </c>
      <c r="I30" s="104" t="s">
        <v>168</v>
      </c>
      <c r="J30" s="424"/>
      <c r="K30" s="430"/>
      <c r="L30" s="430"/>
      <c r="M30" s="430"/>
      <c r="N30" s="430"/>
      <c r="O30" s="430"/>
      <c r="P30" s="424"/>
      <c r="Q30" s="430"/>
      <c r="R30" s="427"/>
      <c r="S30" s="138" t="s">
        <v>202</v>
      </c>
    </row>
    <row r="31" spans="1:20" s="135" customFormat="1" ht="13.5">
      <c r="A31" s="434"/>
      <c r="B31" s="448"/>
      <c r="C31" s="448"/>
      <c r="D31" s="448"/>
      <c r="E31" s="371"/>
      <c r="F31" s="443"/>
      <c r="G31" s="431"/>
      <c r="H31" s="109" t="s">
        <v>169</v>
      </c>
      <c r="I31" s="109" t="s">
        <v>170</v>
      </c>
      <c r="J31" s="425"/>
      <c r="K31" s="431"/>
      <c r="L31" s="431"/>
      <c r="M31" s="431"/>
      <c r="N31" s="431"/>
      <c r="O31" s="431"/>
      <c r="P31" s="425"/>
      <c r="Q31" s="431"/>
      <c r="R31" s="428"/>
      <c r="S31" s="138" t="s">
        <v>202</v>
      </c>
      <c r="T31" s="135" t="s">
        <v>241</v>
      </c>
    </row>
    <row r="32" spans="1:21" s="135" customFormat="1" ht="20.25" customHeight="1">
      <c r="A32" s="103" t="s">
        <v>16</v>
      </c>
      <c r="B32" s="114">
        <v>4129165596</v>
      </c>
      <c r="C32" s="114">
        <v>1254473129</v>
      </c>
      <c r="D32" s="114">
        <v>477907963</v>
      </c>
      <c r="E32" s="115">
        <f>SUM(B32:D32)</f>
        <v>5861546688</v>
      </c>
      <c r="F32" s="114">
        <v>0</v>
      </c>
      <c r="G32" s="148">
        <v>62554548</v>
      </c>
      <c r="H32" s="148">
        <v>104673573</v>
      </c>
      <c r="I32" s="148">
        <v>0</v>
      </c>
      <c r="J32" s="148">
        <v>0</v>
      </c>
      <c r="K32" s="117">
        <v>762000</v>
      </c>
      <c r="L32" s="182">
        <v>285767455</v>
      </c>
      <c r="M32" s="129">
        <f>SUM(,B7,P7,E32,F32,G32,H32,I32,J32,K32,L32)</f>
        <v>22570336414</v>
      </c>
      <c r="N32" s="117">
        <v>4668</v>
      </c>
      <c r="O32" s="117">
        <v>608886420</v>
      </c>
      <c r="P32" s="151">
        <v>0</v>
      </c>
      <c r="Q32" s="129">
        <f>SUM(M32,N32,O32,P32)</f>
        <v>23179227502</v>
      </c>
      <c r="R32" s="163" t="s">
        <v>16</v>
      </c>
      <c r="S32" s="138" t="s">
        <v>202</v>
      </c>
      <c r="T32" s="135">
        <v>23179227502</v>
      </c>
      <c r="U32" s="322" t="str">
        <f>IF(Q32=T32,"○","×")</f>
        <v>○</v>
      </c>
    </row>
    <row r="33" spans="1:21" s="135" customFormat="1" ht="20.25" customHeight="1">
      <c r="A33" s="103" t="s">
        <v>17</v>
      </c>
      <c r="B33" s="114">
        <v>1107271612</v>
      </c>
      <c r="C33" s="114">
        <v>346685474</v>
      </c>
      <c r="D33" s="114">
        <v>122674506</v>
      </c>
      <c r="E33" s="115">
        <f aca="true" t="shared" si="4" ref="E33:E48">SUM(B33:D33)</f>
        <v>1576631592</v>
      </c>
      <c r="F33" s="114">
        <v>0</v>
      </c>
      <c r="G33" s="151">
        <v>23719348</v>
      </c>
      <c r="H33" s="151">
        <v>20605350</v>
      </c>
      <c r="I33" s="151">
        <v>0</v>
      </c>
      <c r="J33" s="151">
        <v>0</v>
      </c>
      <c r="K33" s="183">
        <v>19670197</v>
      </c>
      <c r="L33" s="184">
        <v>100398850</v>
      </c>
      <c r="M33" s="171">
        <f aca="true" t="shared" si="5" ref="M33:M48">SUM(,B8,P8,E33,F33,G33,H33,I33,J33,K33,L33)</f>
        <v>6549972425</v>
      </c>
      <c r="N33" s="183">
        <v>5392</v>
      </c>
      <c r="O33" s="185">
        <v>0</v>
      </c>
      <c r="P33" s="151">
        <v>0</v>
      </c>
      <c r="Q33" s="171">
        <f aca="true" t="shared" si="6" ref="Q33:Q48">SUM(M33,N33,O33,P33)</f>
        <v>6549977817</v>
      </c>
      <c r="R33" s="107" t="s">
        <v>17</v>
      </c>
      <c r="S33" s="138" t="s">
        <v>202</v>
      </c>
      <c r="T33" s="135">
        <v>6549977817</v>
      </c>
      <c r="U33" s="322" t="str">
        <f aca="true" t="shared" si="7" ref="U33:U48">IF(Q33=T33,"○","×")</f>
        <v>○</v>
      </c>
    </row>
    <row r="34" spans="1:21" s="135" customFormat="1" ht="20.25" customHeight="1">
      <c r="A34" s="103" t="s">
        <v>18</v>
      </c>
      <c r="B34" s="114">
        <v>487136182</v>
      </c>
      <c r="C34" s="114">
        <v>163506425</v>
      </c>
      <c r="D34" s="114">
        <v>61427892</v>
      </c>
      <c r="E34" s="115">
        <f t="shared" si="4"/>
        <v>712070499</v>
      </c>
      <c r="F34" s="114">
        <v>0</v>
      </c>
      <c r="G34" s="151">
        <v>7820408</v>
      </c>
      <c r="H34" s="151">
        <v>27599944</v>
      </c>
      <c r="I34" s="151">
        <v>0</v>
      </c>
      <c r="J34" s="151">
        <v>0</v>
      </c>
      <c r="K34" s="183">
        <v>0</v>
      </c>
      <c r="L34" s="184">
        <v>52005101</v>
      </c>
      <c r="M34" s="171">
        <f t="shared" si="5"/>
        <v>3002670348</v>
      </c>
      <c r="N34" s="183">
        <v>99791780</v>
      </c>
      <c r="O34" s="185">
        <v>0</v>
      </c>
      <c r="P34" s="151">
        <v>0</v>
      </c>
      <c r="Q34" s="171">
        <f t="shared" si="6"/>
        <v>3102462128</v>
      </c>
      <c r="R34" s="107" t="s">
        <v>18</v>
      </c>
      <c r="S34" s="138" t="s">
        <v>202</v>
      </c>
      <c r="T34" s="135">
        <v>3102462128</v>
      </c>
      <c r="U34" s="322" t="str">
        <f t="shared" si="7"/>
        <v>○</v>
      </c>
    </row>
    <row r="35" spans="1:21" s="135" customFormat="1" ht="20.25" customHeight="1">
      <c r="A35" s="103" t="s">
        <v>19</v>
      </c>
      <c r="B35" s="114">
        <v>644884835</v>
      </c>
      <c r="C35" s="114">
        <v>186157234</v>
      </c>
      <c r="D35" s="114">
        <v>75710903</v>
      </c>
      <c r="E35" s="115">
        <f t="shared" si="4"/>
        <v>906752972</v>
      </c>
      <c r="F35" s="114">
        <v>0</v>
      </c>
      <c r="G35" s="151">
        <v>24999530</v>
      </c>
      <c r="H35" s="151">
        <v>23049484</v>
      </c>
      <c r="I35" s="151">
        <v>0</v>
      </c>
      <c r="J35" s="151">
        <v>0</v>
      </c>
      <c r="K35" s="183">
        <v>14552000</v>
      </c>
      <c r="L35" s="184">
        <v>72124496</v>
      </c>
      <c r="M35" s="171">
        <f t="shared" si="5"/>
        <v>3548569252</v>
      </c>
      <c r="N35" s="183">
        <v>83032830</v>
      </c>
      <c r="O35" s="185">
        <v>0</v>
      </c>
      <c r="P35" s="151">
        <v>0</v>
      </c>
      <c r="Q35" s="171">
        <f t="shared" si="6"/>
        <v>3631602082</v>
      </c>
      <c r="R35" s="107" t="s">
        <v>19</v>
      </c>
      <c r="S35" s="138" t="s">
        <v>202</v>
      </c>
      <c r="T35" s="135">
        <v>3631602082</v>
      </c>
      <c r="U35" s="322" t="str">
        <f t="shared" si="7"/>
        <v>○</v>
      </c>
    </row>
    <row r="36" spans="1:21" s="135" customFormat="1" ht="20.25" customHeight="1">
      <c r="A36" s="122" t="s">
        <v>20</v>
      </c>
      <c r="B36" s="114">
        <v>409798647</v>
      </c>
      <c r="C36" s="114">
        <v>128827640</v>
      </c>
      <c r="D36" s="114">
        <v>40124291</v>
      </c>
      <c r="E36" s="115">
        <f t="shared" si="4"/>
        <v>578750578</v>
      </c>
      <c r="F36" s="114">
        <v>0</v>
      </c>
      <c r="G36" s="151">
        <v>17979033</v>
      </c>
      <c r="H36" s="151">
        <v>14792440</v>
      </c>
      <c r="I36" s="151">
        <v>0</v>
      </c>
      <c r="J36" s="151">
        <v>0</v>
      </c>
      <c r="K36" s="183">
        <v>0</v>
      </c>
      <c r="L36" s="184">
        <v>42189210</v>
      </c>
      <c r="M36" s="171">
        <f t="shared" si="5"/>
        <v>2419801869</v>
      </c>
      <c r="N36" s="183">
        <v>67244000</v>
      </c>
      <c r="O36" s="185">
        <v>0</v>
      </c>
      <c r="P36" s="151">
        <v>0</v>
      </c>
      <c r="Q36" s="171">
        <f t="shared" si="6"/>
        <v>2487045869</v>
      </c>
      <c r="R36" s="128" t="s">
        <v>20</v>
      </c>
      <c r="S36" s="138" t="s">
        <v>202</v>
      </c>
      <c r="T36" s="135">
        <v>2487045869</v>
      </c>
      <c r="U36" s="322" t="str">
        <f t="shared" si="7"/>
        <v>○</v>
      </c>
    </row>
    <row r="37" spans="1:21" s="135" customFormat="1" ht="20.25" customHeight="1">
      <c r="A37" s="103" t="s">
        <v>21</v>
      </c>
      <c r="B37" s="149">
        <v>1080341433</v>
      </c>
      <c r="C37" s="149">
        <v>372586647</v>
      </c>
      <c r="D37" s="148">
        <v>132103488</v>
      </c>
      <c r="E37" s="150">
        <f t="shared" si="4"/>
        <v>1585031568</v>
      </c>
      <c r="F37" s="148">
        <v>0</v>
      </c>
      <c r="G37" s="148">
        <v>24042019</v>
      </c>
      <c r="H37" s="148">
        <v>38939521</v>
      </c>
      <c r="I37" s="148">
        <v>0</v>
      </c>
      <c r="J37" s="148">
        <v>0</v>
      </c>
      <c r="K37" s="186">
        <v>0</v>
      </c>
      <c r="L37" s="187">
        <v>104344371</v>
      </c>
      <c r="M37" s="129">
        <f t="shared" si="5"/>
        <v>6301600272</v>
      </c>
      <c r="N37" s="186">
        <v>240000000</v>
      </c>
      <c r="O37" s="188">
        <v>0</v>
      </c>
      <c r="P37" s="148">
        <v>0</v>
      </c>
      <c r="Q37" s="129">
        <f t="shared" si="6"/>
        <v>6541600272</v>
      </c>
      <c r="R37" s="107" t="s">
        <v>21</v>
      </c>
      <c r="S37" s="138" t="s">
        <v>202</v>
      </c>
      <c r="T37" s="135">
        <v>6541600272</v>
      </c>
      <c r="U37" s="322" t="str">
        <f t="shared" si="7"/>
        <v>○</v>
      </c>
    </row>
    <row r="38" spans="1:21" s="135" customFormat="1" ht="20.25" customHeight="1">
      <c r="A38" s="103" t="s">
        <v>114</v>
      </c>
      <c r="B38" s="114">
        <v>476320028</v>
      </c>
      <c r="C38" s="114">
        <v>144125123</v>
      </c>
      <c r="D38" s="151">
        <v>46254668</v>
      </c>
      <c r="E38" s="115">
        <f t="shared" si="4"/>
        <v>666699819</v>
      </c>
      <c r="F38" s="151">
        <v>0</v>
      </c>
      <c r="G38" s="151">
        <v>14404769</v>
      </c>
      <c r="H38" s="151">
        <v>10278718</v>
      </c>
      <c r="I38" s="151">
        <v>0</v>
      </c>
      <c r="J38" s="151">
        <v>0</v>
      </c>
      <c r="K38" s="183">
        <v>0</v>
      </c>
      <c r="L38" s="184">
        <v>49116374</v>
      </c>
      <c r="M38" s="171">
        <f t="shared" si="5"/>
        <v>2915582196</v>
      </c>
      <c r="N38" s="183">
        <v>215046000</v>
      </c>
      <c r="O38" s="185">
        <v>0</v>
      </c>
      <c r="P38" s="151">
        <v>0</v>
      </c>
      <c r="Q38" s="171">
        <f t="shared" si="6"/>
        <v>3130628196</v>
      </c>
      <c r="R38" s="107" t="s">
        <v>87</v>
      </c>
      <c r="S38" s="138" t="s">
        <v>202</v>
      </c>
      <c r="T38" s="135">
        <v>3130628196</v>
      </c>
      <c r="U38" s="322" t="str">
        <f t="shared" si="7"/>
        <v>○</v>
      </c>
    </row>
    <row r="39" spans="1:21" s="135" customFormat="1" ht="20.25" customHeight="1">
      <c r="A39" s="103" t="s">
        <v>117</v>
      </c>
      <c r="B39" s="114">
        <v>1297158484</v>
      </c>
      <c r="C39" s="114">
        <v>443564996</v>
      </c>
      <c r="D39" s="151">
        <v>158109817</v>
      </c>
      <c r="E39" s="115">
        <f t="shared" si="4"/>
        <v>1898833297</v>
      </c>
      <c r="F39" s="151">
        <v>0</v>
      </c>
      <c r="G39" s="151">
        <v>24087760</v>
      </c>
      <c r="H39" s="151">
        <v>36220423</v>
      </c>
      <c r="I39" s="151">
        <v>0</v>
      </c>
      <c r="J39" s="151">
        <v>0</v>
      </c>
      <c r="K39" s="183">
        <v>3115809</v>
      </c>
      <c r="L39" s="184">
        <v>129676617</v>
      </c>
      <c r="M39" s="171">
        <f t="shared" si="5"/>
        <v>7555531825</v>
      </c>
      <c r="N39" s="183">
        <v>80000410</v>
      </c>
      <c r="O39" s="185">
        <v>0</v>
      </c>
      <c r="P39" s="151">
        <v>0</v>
      </c>
      <c r="Q39" s="171">
        <f t="shared" si="6"/>
        <v>7635532235</v>
      </c>
      <c r="R39" s="107" t="s">
        <v>88</v>
      </c>
      <c r="S39" s="138" t="s">
        <v>202</v>
      </c>
      <c r="T39" s="135">
        <v>7635532235</v>
      </c>
      <c r="U39" s="322" t="str">
        <f t="shared" si="7"/>
        <v>○</v>
      </c>
    </row>
    <row r="40" spans="1:21" s="135" customFormat="1" ht="20.25" customHeight="1">
      <c r="A40" s="103" t="s">
        <v>120</v>
      </c>
      <c r="B40" s="114">
        <v>1457784307</v>
      </c>
      <c r="C40" s="114">
        <v>474650118</v>
      </c>
      <c r="D40" s="151">
        <v>164270472</v>
      </c>
      <c r="E40" s="115">
        <f t="shared" si="4"/>
        <v>2096704897</v>
      </c>
      <c r="F40" s="151">
        <v>0</v>
      </c>
      <c r="G40" s="151">
        <v>31184372</v>
      </c>
      <c r="H40" s="151">
        <v>36802729</v>
      </c>
      <c r="I40" s="151">
        <v>0</v>
      </c>
      <c r="J40" s="151">
        <v>0</v>
      </c>
      <c r="K40" s="183">
        <v>0</v>
      </c>
      <c r="L40" s="184">
        <v>110545071</v>
      </c>
      <c r="M40" s="171">
        <f t="shared" si="5"/>
        <v>8090053656</v>
      </c>
      <c r="N40" s="183">
        <v>200003209</v>
      </c>
      <c r="O40" s="185">
        <v>0</v>
      </c>
      <c r="P40" s="151">
        <v>0</v>
      </c>
      <c r="Q40" s="171">
        <f t="shared" si="6"/>
        <v>8290056865</v>
      </c>
      <c r="R40" s="107" t="s">
        <v>89</v>
      </c>
      <c r="S40" s="138" t="s">
        <v>202</v>
      </c>
      <c r="T40" s="135">
        <v>8290056865</v>
      </c>
      <c r="U40" s="322" t="str">
        <f t="shared" si="7"/>
        <v>○</v>
      </c>
    </row>
    <row r="41" spans="1:21" s="135" customFormat="1" ht="20.25" customHeight="1">
      <c r="A41" s="122" t="s">
        <v>22</v>
      </c>
      <c r="B41" s="123">
        <v>267156092</v>
      </c>
      <c r="C41" s="123">
        <v>89485606</v>
      </c>
      <c r="D41" s="152">
        <v>31378528</v>
      </c>
      <c r="E41" s="124">
        <f t="shared" si="4"/>
        <v>388020226</v>
      </c>
      <c r="F41" s="152">
        <v>0</v>
      </c>
      <c r="G41" s="152">
        <v>5411575</v>
      </c>
      <c r="H41" s="152">
        <v>9726558</v>
      </c>
      <c r="I41" s="152">
        <v>0</v>
      </c>
      <c r="J41" s="152">
        <v>0</v>
      </c>
      <c r="K41" s="189">
        <v>0</v>
      </c>
      <c r="L41" s="190">
        <v>20373686</v>
      </c>
      <c r="M41" s="130">
        <f t="shared" si="5"/>
        <v>1584890985</v>
      </c>
      <c r="N41" s="189">
        <v>20000000</v>
      </c>
      <c r="O41" s="191">
        <v>0</v>
      </c>
      <c r="P41" s="152">
        <v>0</v>
      </c>
      <c r="Q41" s="130">
        <f t="shared" si="6"/>
        <v>1604890985</v>
      </c>
      <c r="R41" s="128" t="s">
        <v>22</v>
      </c>
      <c r="S41" s="138" t="s">
        <v>202</v>
      </c>
      <c r="T41" s="135">
        <v>1604890985</v>
      </c>
      <c r="U41" s="322" t="str">
        <f t="shared" si="7"/>
        <v>○</v>
      </c>
    </row>
    <row r="42" spans="1:21" s="135" customFormat="1" ht="20.25" customHeight="1">
      <c r="A42" s="103" t="s">
        <v>23</v>
      </c>
      <c r="B42" s="114">
        <v>47774201</v>
      </c>
      <c r="C42" s="114">
        <v>17096794</v>
      </c>
      <c r="D42" s="114">
        <v>5683023</v>
      </c>
      <c r="E42" s="115">
        <f t="shared" si="4"/>
        <v>70554018</v>
      </c>
      <c r="F42" s="148">
        <v>0</v>
      </c>
      <c r="G42" s="148">
        <v>297769</v>
      </c>
      <c r="H42" s="148">
        <v>2250724</v>
      </c>
      <c r="I42" s="148">
        <v>22764651</v>
      </c>
      <c r="J42" s="148">
        <v>0</v>
      </c>
      <c r="K42" s="186">
        <v>1080000</v>
      </c>
      <c r="L42" s="187">
        <v>9926588</v>
      </c>
      <c r="M42" s="129">
        <f t="shared" si="5"/>
        <v>319371436</v>
      </c>
      <c r="N42" s="186">
        <v>11627</v>
      </c>
      <c r="O42" s="188">
        <v>0</v>
      </c>
      <c r="P42" s="148">
        <v>0</v>
      </c>
      <c r="Q42" s="129">
        <f t="shared" si="6"/>
        <v>319383063</v>
      </c>
      <c r="R42" s="163" t="s">
        <v>23</v>
      </c>
      <c r="S42" s="138" t="s">
        <v>202</v>
      </c>
      <c r="T42" s="135">
        <v>319383063</v>
      </c>
      <c r="U42" s="322" t="str">
        <f t="shared" si="7"/>
        <v>○</v>
      </c>
    </row>
    <row r="43" spans="1:21" s="135" customFormat="1" ht="20.25" customHeight="1">
      <c r="A43" s="103" t="s">
        <v>126</v>
      </c>
      <c r="B43" s="114">
        <v>185447670</v>
      </c>
      <c r="C43" s="114">
        <v>67029383</v>
      </c>
      <c r="D43" s="114">
        <v>20285331</v>
      </c>
      <c r="E43" s="115">
        <f t="shared" si="4"/>
        <v>272762384</v>
      </c>
      <c r="F43" s="151">
        <v>0</v>
      </c>
      <c r="G43" s="151">
        <v>2369624</v>
      </c>
      <c r="H43" s="151">
        <v>9624601</v>
      </c>
      <c r="I43" s="151">
        <v>0</v>
      </c>
      <c r="J43" s="151">
        <v>0</v>
      </c>
      <c r="K43" s="183">
        <v>4080000</v>
      </c>
      <c r="L43" s="184">
        <v>31471233</v>
      </c>
      <c r="M43" s="171">
        <f t="shared" si="5"/>
        <v>1037921961</v>
      </c>
      <c r="N43" s="183">
        <v>57266447</v>
      </c>
      <c r="O43" s="185">
        <v>0</v>
      </c>
      <c r="P43" s="151">
        <v>0</v>
      </c>
      <c r="Q43" s="171">
        <f t="shared" si="6"/>
        <v>1095188408</v>
      </c>
      <c r="R43" s="107" t="s">
        <v>90</v>
      </c>
      <c r="S43" s="138" t="s">
        <v>202</v>
      </c>
      <c r="T43" s="135">
        <v>1095188408</v>
      </c>
      <c r="U43" s="322" t="str">
        <f t="shared" si="7"/>
        <v>○</v>
      </c>
    </row>
    <row r="44" spans="1:21" s="135" customFormat="1" ht="20.25" customHeight="1">
      <c r="A44" s="103" t="s">
        <v>129</v>
      </c>
      <c r="B44" s="114">
        <v>346796156</v>
      </c>
      <c r="C44" s="114">
        <v>130462576</v>
      </c>
      <c r="D44" s="114">
        <v>52409352</v>
      </c>
      <c r="E44" s="115">
        <f t="shared" si="4"/>
        <v>529668084</v>
      </c>
      <c r="F44" s="151">
        <v>0</v>
      </c>
      <c r="G44" s="151">
        <v>7333341</v>
      </c>
      <c r="H44" s="151">
        <v>9086969</v>
      </c>
      <c r="I44" s="151">
        <v>0</v>
      </c>
      <c r="J44" s="151">
        <v>0</v>
      </c>
      <c r="K44" s="183">
        <v>0</v>
      </c>
      <c r="L44" s="184">
        <v>49193006</v>
      </c>
      <c r="M44" s="171">
        <f t="shared" si="5"/>
        <v>2301504151</v>
      </c>
      <c r="N44" s="183">
        <v>27878000</v>
      </c>
      <c r="O44" s="185">
        <v>0</v>
      </c>
      <c r="P44" s="151">
        <v>0</v>
      </c>
      <c r="Q44" s="171">
        <f t="shared" si="6"/>
        <v>2329382151</v>
      </c>
      <c r="R44" s="107" t="s">
        <v>91</v>
      </c>
      <c r="S44" s="138" t="s">
        <v>202</v>
      </c>
      <c r="T44" s="135">
        <v>2329382151</v>
      </c>
      <c r="U44" s="322" t="str">
        <f t="shared" si="7"/>
        <v>○</v>
      </c>
    </row>
    <row r="45" spans="1:21" s="135" customFormat="1" ht="20.25" customHeight="1">
      <c r="A45" s="103" t="s">
        <v>24</v>
      </c>
      <c r="B45" s="114">
        <v>180202522</v>
      </c>
      <c r="C45" s="114">
        <v>58112323</v>
      </c>
      <c r="D45" s="114">
        <v>16682823</v>
      </c>
      <c r="E45" s="115">
        <f t="shared" si="4"/>
        <v>254997668</v>
      </c>
      <c r="F45" s="151">
        <v>0</v>
      </c>
      <c r="G45" s="151">
        <v>9005124</v>
      </c>
      <c r="H45" s="151">
        <v>6995687</v>
      </c>
      <c r="I45" s="151">
        <v>0</v>
      </c>
      <c r="J45" s="151">
        <v>0</v>
      </c>
      <c r="K45" s="183">
        <v>0</v>
      </c>
      <c r="L45" s="184">
        <v>22874699</v>
      </c>
      <c r="M45" s="171">
        <f t="shared" si="5"/>
        <v>1196842047</v>
      </c>
      <c r="N45" s="183">
        <v>0</v>
      </c>
      <c r="O45" s="185">
        <v>0</v>
      </c>
      <c r="P45" s="151">
        <v>0</v>
      </c>
      <c r="Q45" s="171">
        <f t="shared" si="6"/>
        <v>1196842047</v>
      </c>
      <c r="R45" s="107" t="s">
        <v>24</v>
      </c>
      <c r="S45" s="138" t="s">
        <v>202</v>
      </c>
      <c r="T45" s="135">
        <v>1196842047</v>
      </c>
      <c r="U45" s="322" t="str">
        <f t="shared" si="7"/>
        <v>○</v>
      </c>
    </row>
    <row r="46" spans="1:21" s="135" customFormat="1" ht="20.25" customHeight="1">
      <c r="A46" s="122" t="s">
        <v>25</v>
      </c>
      <c r="B46" s="114">
        <v>153033386</v>
      </c>
      <c r="C46" s="114">
        <v>61767491</v>
      </c>
      <c r="D46" s="114">
        <v>21656141</v>
      </c>
      <c r="E46" s="115">
        <f t="shared" si="4"/>
        <v>236457018</v>
      </c>
      <c r="F46" s="152">
        <v>0</v>
      </c>
      <c r="G46" s="152">
        <v>488818</v>
      </c>
      <c r="H46" s="152">
        <v>16093265</v>
      </c>
      <c r="I46" s="152">
        <v>0</v>
      </c>
      <c r="J46" s="152">
        <v>0</v>
      </c>
      <c r="K46" s="189">
        <v>24984313</v>
      </c>
      <c r="L46" s="190">
        <v>11074047</v>
      </c>
      <c r="M46" s="130">
        <f t="shared" si="5"/>
        <v>1110216208</v>
      </c>
      <c r="N46" s="189">
        <v>13337000</v>
      </c>
      <c r="O46" s="191">
        <v>0</v>
      </c>
      <c r="P46" s="152">
        <v>0</v>
      </c>
      <c r="Q46" s="130">
        <f t="shared" si="6"/>
        <v>1123553208</v>
      </c>
      <c r="R46" s="128" t="s">
        <v>25</v>
      </c>
      <c r="S46" s="138" t="s">
        <v>202</v>
      </c>
      <c r="T46" s="135">
        <v>1123553208</v>
      </c>
      <c r="U46" s="322" t="str">
        <f t="shared" si="7"/>
        <v>○</v>
      </c>
    </row>
    <row r="47" spans="1:21" s="135" customFormat="1" ht="20.25" customHeight="1">
      <c r="A47" s="103" t="s">
        <v>195</v>
      </c>
      <c r="B47" s="149">
        <v>143207830</v>
      </c>
      <c r="C47" s="149">
        <v>47321063</v>
      </c>
      <c r="D47" s="148">
        <v>16507723</v>
      </c>
      <c r="E47" s="150">
        <f t="shared" si="4"/>
        <v>207036616</v>
      </c>
      <c r="F47" s="148">
        <v>0</v>
      </c>
      <c r="G47" s="148">
        <v>13582669</v>
      </c>
      <c r="H47" s="148">
        <v>4852448</v>
      </c>
      <c r="I47" s="148">
        <v>0</v>
      </c>
      <c r="J47" s="148">
        <v>0</v>
      </c>
      <c r="K47" s="186">
        <v>0</v>
      </c>
      <c r="L47" s="187">
        <v>9798671</v>
      </c>
      <c r="M47" s="129">
        <f t="shared" si="5"/>
        <v>845399329</v>
      </c>
      <c r="N47" s="186">
        <v>44493</v>
      </c>
      <c r="O47" s="188">
        <v>0</v>
      </c>
      <c r="P47" s="148">
        <v>0</v>
      </c>
      <c r="Q47" s="129">
        <f t="shared" si="6"/>
        <v>845443822</v>
      </c>
      <c r="R47" s="107" t="s">
        <v>92</v>
      </c>
      <c r="S47" s="138" t="s">
        <v>202</v>
      </c>
      <c r="T47" s="135">
        <v>845443822</v>
      </c>
      <c r="U47" s="322" t="str">
        <f t="shared" si="7"/>
        <v>○</v>
      </c>
    </row>
    <row r="48" spans="1:21" s="135" customFormat="1" ht="20.25" customHeight="1">
      <c r="A48" s="103" t="s">
        <v>96</v>
      </c>
      <c r="B48" s="114">
        <v>283467515</v>
      </c>
      <c r="C48" s="114">
        <v>87633505</v>
      </c>
      <c r="D48" s="114">
        <v>30625744</v>
      </c>
      <c r="E48" s="115">
        <f t="shared" si="4"/>
        <v>401726764</v>
      </c>
      <c r="F48" s="152">
        <v>0</v>
      </c>
      <c r="G48" s="152">
        <v>4252462</v>
      </c>
      <c r="H48" s="152">
        <v>9989333</v>
      </c>
      <c r="I48" s="152">
        <v>37149021</v>
      </c>
      <c r="J48" s="152">
        <v>0</v>
      </c>
      <c r="K48" s="189">
        <v>4669000</v>
      </c>
      <c r="L48" s="190">
        <v>30353724</v>
      </c>
      <c r="M48" s="130">
        <f t="shared" si="5"/>
        <v>1761846149</v>
      </c>
      <c r="N48" s="189">
        <v>62107239</v>
      </c>
      <c r="O48" s="191">
        <v>0</v>
      </c>
      <c r="P48" s="152">
        <v>0</v>
      </c>
      <c r="Q48" s="130">
        <f t="shared" si="6"/>
        <v>1823953388</v>
      </c>
      <c r="R48" s="107" t="s">
        <v>93</v>
      </c>
      <c r="S48" s="138" t="s">
        <v>202</v>
      </c>
      <c r="T48" s="135">
        <v>1823953388</v>
      </c>
      <c r="U48" s="322" t="str">
        <f t="shared" si="7"/>
        <v>○</v>
      </c>
    </row>
    <row r="49" spans="1:19" s="135" customFormat="1" ht="20.25" customHeight="1">
      <c r="A49" s="265" t="s">
        <v>196</v>
      </c>
      <c r="B49" s="167">
        <f aca="true" t="shared" si="8" ref="B49:J49">SUM(B32:B48)</f>
        <v>12696946496</v>
      </c>
      <c r="C49" s="167">
        <f t="shared" si="8"/>
        <v>4073485527</v>
      </c>
      <c r="D49" s="167">
        <f t="shared" si="8"/>
        <v>1473812665</v>
      </c>
      <c r="E49" s="167">
        <f t="shared" si="8"/>
        <v>18244244688</v>
      </c>
      <c r="F49" s="167">
        <f t="shared" si="8"/>
        <v>0</v>
      </c>
      <c r="G49" s="167">
        <f t="shared" si="8"/>
        <v>273533169</v>
      </c>
      <c r="H49" s="167">
        <f t="shared" si="8"/>
        <v>381581767</v>
      </c>
      <c r="I49" s="167">
        <f t="shared" si="8"/>
        <v>59913672</v>
      </c>
      <c r="J49" s="167">
        <f t="shared" si="8"/>
        <v>0</v>
      </c>
      <c r="K49" s="167">
        <f aca="true" t="shared" si="9" ref="K49:Q49">SUM(K32:K48)</f>
        <v>72913319</v>
      </c>
      <c r="L49" s="167">
        <f t="shared" si="9"/>
        <v>1131233199</v>
      </c>
      <c r="M49" s="167">
        <f t="shared" si="9"/>
        <v>73112110523</v>
      </c>
      <c r="N49" s="167">
        <f t="shared" si="9"/>
        <v>1165773095</v>
      </c>
      <c r="O49" s="167">
        <f t="shared" si="9"/>
        <v>608886420</v>
      </c>
      <c r="P49" s="167">
        <f t="shared" si="9"/>
        <v>0</v>
      </c>
      <c r="Q49" s="167">
        <f t="shared" si="9"/>
        <v>74886770038</v>
      </c>
      <c r="R49" s="271" t="s">
        <v>203</v>
      </c>
      <c r="S49" s="138" t="s">
        <v>202</v>
      </c>
    </row>
    <row r="50" spans="14:22" ht="13.5">
      <c r="N50" s="181"/>
      <c r="O50" s="135"/>
      <c r="P50" s="135"/>
      <c r="Q50" s="135"/>
      <c r="R50" s="135"/>
      <c r="S50" s="138" t="s">
        <v>202</v>
      </c>
      <c r="T50" s="135"/>
      <c r="U50" s="135"/>
      <c r="V50" s="135"/>
    </row>
    <row r="51" spans="14:22" ht="13.5">
      <c r="N51" s="181"/>
      <c r="O51" s="135"/>
      <c r="P51" s="135"/>
      <c r="Q51" s="135"/>
      <c r="R51" s="135"/>
      <c r="S51" s="138" t="s">
        <v>202</v>
      </c>
      <c r="T51" s="135"/>
      <c r="U51" s="135"/>
      <c r="V51" s="135"/>
    </row>
    <row r="52" spans="14:22" ht="13.5">
      <c r="N52" s="181"/>
      <c r="O52" s="135"/>
      <c r="P52" s="135"/>
      <c r="Q52" s="135"/>
      <c r="R52" s="135"/>
      <c r="S52" s="138" t="s">
        <v>202</v>
      </c>
      <c r="T52" s="135"/>
      <c r="U52" s="135"/>
      <c r="V52" s="135"/>
    </row>
    <row r="53" spans="14:22" ht="13.5">
      <c r="N53" s="181"/>
      <c r="O53" s="135"/>
      <c r="P53" s="135"/>
      <c r="Q53" s="135"/>
      <c r="R53" s="135"/>
      <c r="S53" s="138" t="s">
        <v>202</v>
      </c>
      <c r="T53" s="135"/>
      <c r="U53" s="135"/>
      <c r="V53" s="135"/>
    </row>
  </sheetData>
  <sheetProtection/>
  <mergeCells count="37">
    <mergeCell ref="O29:O31"/>
    <mergeCell ref="D30:D31"/>
    <mergeCell ref="C30:C31"/>
    <mergeCell ref="B30:B31"/>
    <mergeCell ref="J29:J31"/>
    <mergeCell ref="K29:K31"/>
    <mergeCell ref="L29:L31"/>
    <mergeCell ref="H5:H6"/>
    <mergeCell ref="M29:M31"/>
    <mergeCell ref="B2:Q2"/>
    <mergeCell ref="B29:E29"/>
    <mergeCell ref="B28:R28"/>
    <mergeCell ref="N29:N31"/>
    <mergeCell ref="E30:E31"/>
    <mergeCell ref="F29:F31"/>
    <mergeCell ref="G29:I29"/>
    <mergeCell ref="G30:G31"/>
    <mergeCell ref="J5:J6"/>
    <mergeCell ref="P29:P31"/>
    <mergeCell ref="R29:R31"/>
    <mergeCell ref="Q29:Q31"/>
    <mergeCell ref="A28:A31"/>
    <mergeCell ref="A2:A6"/>
    <mergeCell ref="B3:B6"/>
    <mergeCell ref="C5:C6"/>
    <mergeCell ref="D5:D6"/>
    <mergeCell ref="F5:F6"/>
    <mergeCell ref="K5:K6"/>
    <mergeCell ref="Q3:Q6"/>
    <mergeCell ref="M5:M6"/>
    <mergeCell ref="P4:P6"/>
    <mergeCell ref="O4:O6"/>
    <mergeCell ref="C3:P3"/>
    <mergeCell ref="C4:M4"/>
    <mergeCell ref="E5:E6"/>
    <mergeCell ref="L5:L6"/>
    <mergeCell ref="I5:I6"/>
  </mergeCells>
  <printOptions/>
  <pageMargins left="0.7874015748031497" right="0.7874015748031497" top="0.8661417322834646" bottom="0.7086614173228347" header="0.5118110236220472" footer="0.5118110236220472"/>
  <pageSetup horizontalDpi="600" verticalDpi="600" orientation="landscape" paperSize="8" scale="65" r:id="rId1"/>
  <headerFooter alignWithMargins="0">
    <oddFooter>&amp;C49</oddFooter>
  </headerFooter>
  <colBreaks count="1" manualBreakCount="1">
    <brk id="18" max="48" man="1"/>
  </colBreaks>
  <ignoredErrors>
    <ignoredError sqref="E8:E23" formulaRange="1"/>
    <ignoredError sqref="E24" formula="1" formulaRange="1"/>
    <ignoredError sqref="M24:P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90" zoomScaleSheetLayoutView="90" workbookViewId="0" topLeftCell="I10">
      <selection activeCell="J12" sqref="J12:T12"/>
    </sheetView>
  </sheetViews>
  <sheetFormatPr defaultColWidth="8.796875" defaultRowHeight="14.25"/>
  <cols>
    <col min="1" max="1" width="11.19921875" style="0" customWidth="1"/>
    <col min="2" max="2" width="18.3984375" style="0" customWidth="1"/>
    <col min="3" max="3" width="19.19921875" style="0" bestFit="1" customWidth="1"/>
    <col min="4" max="4" width="18" style="0" bestFit="1" customWidth="1"/>
    <col min="5" max="5" width="17.8984375" style="0" bestFit="1" customWidth="1"/>
    <col min="6" max="6" width="17.09765625" style="0" customWidth="1"/>
    <col min="7" max="7" width="16" style="0" customWidth="1"/>
    <col min="8" max="8" width="16.3984375" style="0" bestFit="1" customWidth="1"/>
    <col min="9" max="9" width="17.19921875" style="0" bestFit="1" customWidth="1"/>
    <col min="10" max="10" width="14.3984375" style="0" customWidth="1"/>
    <col min="11" max="11" width="16.5" style="0" bestFit="1" customWidth="1"/>
    <col min="12" max="12" width="18.3984375" style="0" customWidth="1"/>
    <col min="13" max="13" width="17.19921875" style="0" bestFit="1" customWidth="1"/>
    <col min="14" max="14" width="20.5" style="0" bestFit="1" customWidth="1"/>
    <col min="15" max="15" width="15.09765625" style="0" customWidth="1"/>
    <col min="16" max="16" width="16.09765625" style="0" customWidth="1"/>
    <col min="17" max="17" width="14.09765625" style="0" customWidth="1"/>
    <col min="18" max="18" width="17.5" style="0" customWidth="1"/>
    <col min="19" max="19" width="11.69921875" style="0" bestFit="1" customWidth="1"/>
  </cols>
  <sheetData>
    <row r="1" spans="1:20" s="198" customFormat="1" ht="21.75" thickBot="1">
      <c r="A1" s="196" t="s">
        <v>40</v>
      </c>
      <c r="B1" s="196"/>
      <c r="C1" s="197"/>
      <c r="E1" s="197"/>
      <c r="F1" s="197"/>
      <c r="G1" s="197"/>
      <c r="H1" s="197"/>
      <c r="J1" s="199"/>
      <c r="K1" s="197"/>
      <c r="M1" s="197"/>
      <c r="N1" s="197"/>
      <c r="O1" s="197"/>
      <c r="P1" s="199" t="s">
        <v>41</v>
      </c>
      <c r="Q1" s="197"/>
      <c r="R1" s="197"/>
      <c r="S1" s="200" t="s">
        <v>1</v>
      </c>
      <c r="T1" s="197"/>
    </row>
    <row r="2" spans="1:19" s="198" customFormat="1" ht="13.5" customHeight="1">
      <c r="A2" s="357" t="s">
        <v>6</v>
      </c>
      <c r="B2" s="201" t="s">
        <v>42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379" t="s">
        <v>6</v>
      </c>
    </row>
    <row r="3" spans="1:19" s="198" customFormat="1" ht="13.5" customHeight="1">
      <c r="A3" s="407"/>
      <c r="B3" s="372" t="s">
        <v>229</v>
      </c>
      <c r="C3" s="460" t="s">
        <v>143</v>
      </c>
      <c r="D3" s="461"/>
      <c r="E3" s="461"/>
      <c r="F3" s="461"/>
      <c r="G3" s="461"/>
      <c r="H3" s="461"/>
      <c r="I3" s="461"/>
      <c r="J3" s="465" t="s">
        <v>182</v>
      </c>
      <c r="K3" s="372" t="s">
        <v>144</v>
      </c>
      <c r="L3" s="462" t="s">
        <v>232</v>
      </c>
      <c r="M3" s="369" t="s">
        <v>153</v>
      </c>
      <c r="N3" s="369" t="s">
        <v>233</v>
      </c>
      <c r="O3" s="218"/>
      <c r="P3" s="219"/>
      <c r="Q3" s="409" t="s">
        <v>186</v>
      </c>
      <c r="R3" s="369" t="s">
        <v>156</v>
      </c>
      <c r="S3" s="392"/>
    </row>
    <row r="4" spans="1:19" s="198" customFormat="1" ht="13.5" customHeight="1">
      <c r="A4" s="407"/>
      <c r="B4" s="375"/>
      <c r="C4" s="35" t="s">
        <v>145</v>
      </c>
      <c r="D4" s="35" t="s">
        <v>46</v>
      </c>
      <c r="E4" s="35" t="s">
        <v>146</v>
      </c>
      <c r="F4" s="35" t="s">
        <v>147</v>
      </c>
      <c r="G4" s="35" t="s">
        <v>12</v>
      </c>
      <c r="H4" s="369" t="s">
        <v>97</v>
      </c>
      <c r="I4" s="369" t="s">
        <v>231</v>
      </c>
      <c r="J4" s="466"/>
      <c r="K4" s="375"/>
      <c r="L4" s="463"/>
      <c r="M4" s="410"/>
      <c r="N4" s="410"/>
      <c r="O4" s="220" t="s">
        <v>154</v>
      </c>
      <c r="P4" s="221" t="s">
        <v>155</v>
      </c>
      <c r="Q4" s="410"/>
      <c r="R4" s="410"/>
      <c r="S4" s="392"/>
    </row>
    <row r="5" spans="1:21" s="198" customFormat="1" ht="13.5" customHeight="1">
      <c r="A5" s="408"/>
      <c r="B5" s="377"/>
      <c r="C5" s="204" t="s">
        <v>148</v>
      </c>
      <c r="D5" s="204" t="s">
        <v>230</v>
      </c>
      <c r="E5" s="204" t="s">
        <v>149</v>
      </c>
      <c r="F5" s="204" t="s">
        <v>150</v>
      </c>
      <c r="G5" s="205" t="s">
        <v>50</v>
      </c>
      <c r="H5" s="406"/>
      <c r="I5" s="406"/>
      <c r="J5" s="467"/>
      <c r="K5" s="377"/>
      <c r="L5" s="464"/>
      <c r="M5" s="406"/>
      <c r="N5" s="406"/>
      <c r="O5" s="223"/>
      <c r="P5" s="222"/>
      <c r="Q5" s="406"/>
      <c r="R5" s="406"/>
      <c r="S5" s="393"/>
      <c r="U5" s="335" t="s">
        <v>246</v>
      </c>
    </row>
    <row r="6" spans="1:22" s="198" customFormat="1" ht="22.5" customHeight="1">
      <c r="A6" s="27" t="s">
        <v>26</v>
      </c>
      <c r="B6" s="40">
        <v>301611500</v>
      </c>
      <c r="C6" s="40">
        <v>3593995</v>
      </c>
      <c r="D6" s="40">
        <v>397203527</v>
      </c>
      <c r="E6" s="212">
        <v>4550000</v>
      </c>
      <c r="F6" s="40">
        <v>534000</v>
      </c>
      <c r="G6" s="212">
        <v>1575000</v>
      </c>
      <c r="H6" s="212">
        <v>0</v>
      </c>
      <c r="I6" s="206">
        <f>SUM(C6:H6)</f>
        <v>407456522</v>
      </c>
      <c r="J6" s="207">
        <v>49499004</v>
      </c>
      <c r="K6" s="40">
        <v>0</v>
      </c>
      <c r="L6" s="213">
        <v>14386000</v>
      </c>
      <c r="M6" s="212">
        <v>6584072</v>
      </c>
      <c r="N6" s="321">
        <f>B6+I6+SUM(J6:M6)</f>
        <v>779537098</v>
      </c>
      <c r="O6" s="212">
        <v>90000000</v>
      </c>
      <c r="P6" s="212">
        <v>48232173</v>
      </c>
      <c r="Q6" s="212">
        <v>0</v>
      </c>
      <c r="R6" s="321">
        <f>N6+O6+P6+Q6</f>
        <v>917769271</v>
      </c>
      <c r="S6" s="44" t="s">
        <v>26</v>
      </c>
      <c r="U6" s="323">
        <v>917769271</v>
      </c>
      <c r="V6" s="335" t="str">
        <f>IF(R6=U6,"○","×")</f>
        <v>○</v>
      </c>
    </row>
    <row r="7" spans="1:22" s="198" customFormat="1" ht="22.5" customHeight="1">
      <c r="A7" s="27" t="s">
        <v>27</v>
      </c>
      <c r="B7" s="40">
        <v>388967000</v>
      </c>
      <c r="C7" s="40">
        <v>1937452</v>
      </c>
      <c r="D7" s="40">
        <v>66403064</v>
      </c>
      <c r="E7" s="212">
        <v>663000</v>
      </c>
      <c r="F7" s="40">
        <v>98000</v>
      </c>
      <c r="G7" s="212">
        <v>1365000</v>
      </c>
      <c r="H7" s="212">
        <v>0</v>
      </c>
      <c r="I7" s="206">
        <f>SUM(C7:H7)</f>
        <v>70466516</v>
      </c>
      <c r="J7" s="207">
        <v>0</v>
      </c>
      <c r="K7" s="40">
        <v>0</v>
      </c>
      <c r="L7" s="213">
        <v>8927000</v>
      </c>
      <c r="M7" s="212">
        <v>13991408</v>
      </c>
      <c r="N7" s="321">
        <f>B7+I7+SUM(J7:M7)</f>
        <v>482351924</v>
      </c>
      <c r="O7" s="212">
        <v>0</v>
      </c>
      <c r="P7" s="212">
        <v>36267838</v>
      </c>
      <c r="Q7" s="212">
        <v>0</v>
      </c>
      <c r="R7" s="321">
        <f>N7+O7+P7+Q7</f>
        <v>518619762</v>
      </c>
      <c r="S7" s="44" t="s">
        <v>27</v>
      </c>
      <c r="U7" s="323">
        <v>518619762</v>
      </c>
      <c r="V7" s="335" t="str">
        <f>IF(R7=U7,"○","×")</f>
        <v>○</v>
      </c>
    </row>
    <row r="8" spans="1:22" s="198" customFormat="1" ht="22.5" customHeight="1">
      <c r="A8" s="27" t="s">
        <v>28</v>
      </c>
      <c r="B8" s="40">
        <v>106634600</v>
      </c>
      <c r="C8" s="40">
        <v>1311359</v>
      </c>
      <c r="D8" s="40">
        <v>43444969</v>
      </c>
      <c r="E8" s="212">
        <v>795000</v>
      </c>
      <c r="F8" s="40">
        <v>68000</v>
      </c>
      <c r="G8" s="212">
        <v>630000</v>
      </c>
      <c r="H8" s="212">
        <v>0</v>
      </c>
      <c r="I8" s="206">
        <f>SUM(C8:H8)</f>
        <v>46249328</v>
      </c>
      <c r="J8" s="207">
        <v>0</v>
      </c>
      <c r="K8" s="40">
        <v>0</v>
      </c>
      <c r="L8" s="213">
        <v>5335000</v>
      </c>
      <c r="M8" s="212">
        <v>1874765</v>
      </c>
      <c r="N8" s="321">
        <f>B8+I8+SUM(J8:M8)</f>
        <v>160093693</v>
      </c>
      <c r="O8" s="212">
        <v>0</v>
      </c>
      <c r="P8" s="212">
        <v>22526715</v>
      </c>
      <c r="Q8" s="212">
        <v>0</v>
      </c>
      <c r="R8" s="321">
        <f>N8+O8+P8+Q8</f>
        <v>182620408</v>
      </c>
      <c r="S8" s="214" t="s">
        <v>28</v>
      </c>
      <c r="U8" s="323">
        <v>182620408</v>
      </c>
      <c r="V8" s="335" t="str">
        <f>IF(R8=U8,"○","×")</f>
        <v>○</v>
      </c>
    </row>
    <row r="9" spans="1:19" s="197" customFormat="1" ht="22.5" customHeight="1" thickBot="1">
      <c r="A9" s="313" t="s">
        <v>29</v>
      </c>
      <c r="B9" s="314">
        <f aca="true" t="shared" si="0" ref="B9:R9">SUM(B6:B8)</f>
        <v>797213100</v>
      </c>
      <c r="C9" s="314">
        <f t="shared" si="0"/>
        <v>6842806</v>
      </c>
      <c r="D9" s="314">
        <f t="shared" si="0"/>
        <v>507051560</v>
      </c>
      <c r="E9" s="314">
        <f t="shared" si="0"/>
        <v>6008000</v>
      </c>
      <c r="F9" s="314">
        <f t="shared" si="0"/>
        <v>700000</v>
      </c>
      <c r="G9" s="314">
        <f t="shared" si="0"/>
        <v>3570000</v>
      </c>
      <c r="H9" s="314">
        <f t="shared" si="0"/>
        <v>0</v>
      </c>
      <c r="I9" s="314">
        <f t="shared" si="0"/>
        <v>524172366</v>
      </c>
      <c r="J9" s="314">
        <f t="shared" si="0"/>
        <v>49499004</v>
      </c>
      <c r="K9" s="314">
        <f t="shared" si="0"/>
        <v>0</v>
      </c>
      <c r="L9" s="314">
        <f t="shared" si="0"/>
        <v>28648000</v>
      </c>
      <c r="M9" s="314">
        <f t="shared" si="0"/>
        <v>22450245</v>
      </c>
      <c r="N9" s="314">
        <f t="shared" si="0"/>
        <v>1421982715</v>
      </c>
      <c r="O9" s="314">
        <f t="shared" si="0"/>
        <v>90000000</v>
      </c>
      <c r="P9" s="314">
        <f t="shared" si="0"/>
        <v>107026726</v>
      </c>
      <c r="Q9" s="314">
        <f t="shared" si="0"/>
        <v>0</v>
      </c>
      <c r="R9" s="314">
        <f t="shared" si="0"/>
        <v>1619009441</v>
      </c>
      <c r="S9" s="356" t="s">
        <v>204</v>
      </c>
    </row>
    <row r="10" spans="1:19" s="198" customFormat="1" ht="13.5" customHeight="1">
      <c r="A10" s="203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03"/>
    </row>
    <row r="11" spans="1:19" s="198" customFormat="1" ht="13.5" customHeight="1">
      <c r="A11" s="203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03"/>
    </row>
    <row r="12" spans="1:19" s="198" customFormat="1" ht="13.5" customHeight="1">
      <c r="A12" s="203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03"/>
    </row>
    <row r="13" spans="1:19" s="198" customFormat="1" ht="13.5" customHeight="1">
      <c r="A13" s="203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03"/>
    </row>
    <row r="14" spans="1:16" ht="21.75" thickBot="1">
      <c r="A14" s="5" t="s">
        <v>54</v>
      </c>
      <c r="B14" s="12"/>
      <c r="L14" s="19" t="s">
        <v>41</v>
      </c>
      <c r="P14" s="13" t="s">
        <v>1</v>
      </c>
    </row>
    <row r="15" spans="1:16" ht="13.5">
      <c r="A15" s="456" t="s">
        <v>6</v>
      </c>
      <c r="B15" s="449" t="s">
        <v>251</v>
      </c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7"/>
    </row>
    <row r="16" spans="1:16" ht="13.5">
      <c r="A16" s="457"/>
      <c r="B16" s="459" t="s">
        <v>57</v>
      </c>
      <c r="C16" s="420" t="s">
        <v>56</v>
      </c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19" t="s">
        <v>6</v>
      </c>
    </row>
    <row r="17" spans="1:16" ht="13.5">
      <c r="A17" s="457"/>
      <c r="B17" s="358"/>
      <c r="C17" s="420" t="s">
        <v>58</v>
      </c>
      <c r="D17" s="421"/>
      <c r="E17" s="421"/>
      <c r="F17" s="421"/>
      <c r="G17" s="421"/>
      <c r="H17" s="421"/>
      <c r="I17" s="421"/>
      <c r="J17" s="421"/>
      <c r="K17" s="421"/>
      <c r="L17" s="421"/>
      <c r="M17" s="422"/>
      <c r="N17" s="418" t="s">
        <v>187</v>
      </c>
      <c r="O17" s="418" t="s">
        <v>37</v>
      </c>
      <c r="P17" s="380"/>
    </row>
    <row r="18" spans="1:16" ht="13.5">
      <c r="A18" s="457"/>
      <c r="B18" s="358"/>
      <c r="C18" s="418" t="s">
        <v>47</v>
      </c>
      <c r="D18" s="418" t="s">
        <v>60</v>
      </c>
      <c r="E18" s="418" t="s">
        <v>61</v>
      </c>
      <c r="F18" s="418" t="s">
        <v>62</v>
      </c>
      <c r="G18" s="8" t="s">
        <v>157</v>
      </c>
      <c r="H18" s="418" t="s">
        <v>158</v>
      </c>
      <c r="I18" s="418" t="s">
        <v>64</v>
      </c>
      <c r="J18" s="418" t="s">
        <v>65</v>
      </c>
      <c r="K18" s="418" t="s">
        <v>66</v>
      </c>
      <c r="L18" s="418" t="s">
        <v>14</v>
      </c>
      <c r="M18" s="418" t="s">
        <v>37</v>
      </c>
      <c r="N18" s="370"/>
      <c r="O18" s="370"/>
      <c r="P18" s="380"/>
    </row>
    <row r="19" spans="1:16" ht="13.5">
      <c r="A19" s="458"/>
      <c r="B19" s="359"/>
      <c r="C19" s="371"/>
      <c r="D19" s="371"/>
      <c r="E19" s="371"/>
      <c r="F19" s="371"/>
      <c r="G19" s="2" t="s">
        <v>160</v>
      </c>
      <c r="H19" s="371"/>
      <c r="I19" s="371"/>
      <c r="J19" s="371"/>
      <c r="K19" s="371"/>
      <c r="L19" s="371"/>
      <c r="M19" s="371"/>
      <c r="N19" s="371"/>
      <c r="O19" s="371"/>
      <c r="P19" s="381"/>
    </row>
    <row r="20" spans="1:18" s="166" customFormat="1" ht="22.5" customHeight="1">
      <c r="A20" s="146" t="s">
        <v>26</v>
      </c>
      <c r="B20" s="336">
        <v>44217881</v>
      </c>
      <c r="C20" s="177">
        <v>457773957</v>
      </c>
      <c r="D20" s="177">
        <v>6286055</v>
      </c>
      <c r="E20" s="115">
        <f>SUM(C20:D20)</f>
        <v>464060012</v>
      </c>
      <c r="F20" s="114">
        <v>55702578</v>
      </c>
      <c r="G20" s="178">
        <v>0</v>
      </c>
      <c r="H20" s="168">
        <v>0</v>
      </c>
      <c r="I20" s="114">
        <v>7140000</v>
      </c>
      <c r="J20" s="165">
        <v>390000</v>
      </c>
      <c r="K20" s="168">
        <v>0</v>
      </c>
      <c r="L20" s="148">
        <v>0</v>
      </c>
      <c r="M20" s="171">
        <f>SUM(E20,F20,G20,H20,I20,J20,K20,L20)</f>
        <v>527292590</v>
      </c>
      <c r="N20" s="151">
        <v>2012675</v>
      </c>
      <c r="O20" s="115">
        <f>SUM(M20,N20)</f>
        <v>529305265</v>
      </c>
      <c r="P20" s="107" t="s">
        <v>26</v>
      </c>
      <c r="Q20"/>
      <c r="R20"/>
    </row>
    <row r="21" spans="1:18" s="166" customFormat="1" ht="22.5" customHeight="1">
      <c r="A21" s="146" t="s">
        <v>27</v>
      </c>
      <c r="B21" s="336">
        <v>19703140</v>
      </c>
      <c r="C21" s="179">
        <v>207412007</v>
      </c>
      <c r="D21" s="179">
        <v>1015940</v>
      </c>
      <c r="E21" s="115">
        <f>SUM(C21:D21)</f>
        <v>208427947</v>
      </c>
      <c r="F21" s="114">
        <v>13408125</v>
      </c>
      <c r="G21" s="178">
        <v>0</v>
      </c>
      <c r="H21" s="168">
        <v>0</v>
      </c>
      <c r="I21" s="114">
        <v>3781890</v>
      </c>
      <c r="J21" s="165">
        <v>500000</v>
      </c>
      <c r="K21" s="168">
        <v>0</v>
      </c>
      <c r="L21" s="151">
        <v>1990000</v>
      </c>
      <c r="M21" s="171">
        <f>SUM(E21,F21,G21,H21,I21,J21,K21,L21)</f>
        <v>228107962</v>
      </c>
      <c r="N21" s="151">
        <v>1150834</v>
      </c>
      <c r="O21" s="115">
        <f>SUM(M21,N21)</f>
        <v>229258796</v>
      </c>
      <c r="P21" s="107" t="s">
        <v>27</v>
      </c>
      <c r="Q21"/>
      <c r="R21"/>
    </row>
    <row r="22" spans="1:18" s="166" customFormat="1" ht="22.5" customHeight="1">
      <c r="A22" s="146" t="s">
        <v>28</v>
      </c>
      <c r="B22" s="336">
        <v>14080718</v>
      </c>
      <c r="C22" s="180">
        <v>67530474</v>
      </c>
      <c r="D22" s="180">
        <v>597284</v>
      </c>
      <c r="E22" s="115">
        <f>SUM(C22:D22)</f>
        <v>68127758</v>
      </c>
      <c r="F22" s="114">
        <v>6667717</v>
      </c>
      <c r="G22" s="178">
        <v>0</v>
      </c>
      <c r="H22" s="168">
        <v>0</v>
      </c>
      <c r="I22" s="114">
        <v>2940000</v>
      </c>
      <c r="J22" s="165">
        <v>0</v>
      </c>
      <c r="K22" s="168">
        <v>0</v>
      </c>
      <c r="L22" s="152">
        <v>0</v>
      </c>
      <c r="M22" s="130">
        <f>SUM(E22,F22,G22,H22,I22,J22,K22,L22)</f>
        <v>77735475</v>
      </c>
      <c r="N22" s="152">
        <v>373515</v>
      </c>
      <c r="O22" s="115">
        <f>SUM(M22,N22)</f>
        <v>78108990</v>
      </c>
      <c r="P22" s="229" t="s">
        <v>206</v>
      </c>
      <c r="Q22"/>
      <c r="R22"/>
    </row>
    <row r="23" spans="1:18" s="166" customFormat="1" ht="22.5" customHeight="1" thickBot="1">
      <c r="A23" s="355" t="s">
        <v>29</v>
      </c>
      <c r="B23" s="337">
        <f aca="true" t="shared" si="1" ref="B23:O23">SUM(B20:B22)</f>
        <v>78001739</v>
      </c>
      <c r="C23" s="338">
        <f t="shared" si="1"/>
        <v>732716438</v>
      </c>
      <c r="D23" s="338">
        <f t="shared" si="1"/>
        <v>7899279</v>
      </c>
      <c r="E23" s="338">
        <f t="shared" si="1"/>
        <v>740615717</v>
      </c>
      <c r="F23" s="338">
        <f t="shared" si="1"/>
        <v>75778420</v>
      </c>
      <c r="G23" s="338">
        <f t="shared" si="1"/>
        <v>0</v>
      </c>
      <c r="H23" s="338">
        <f t="shared" si="1"/>
        <v>0</v>
      </c>
      <c r="I23" s="338">
        <f t="shared" si="1"/>
        <v>13861890</v>
      </c>
      <c r="J23" s="338">
        <f t="shared" si="1"/>
        <v>890000</v>
      </c>
      <c r="K23" s="338">
        <f t="shared" si="1"/>
        <v>0</v>
      </c>
      <c r="L23" s="338">
        <f t="shared" si="1"/>
        <v>1990000</v>
      </c>
      <c r="M23" s="338">
        <f t="shared" si="1"/>
        <v>833136027</v>
      </c>
      <c r="N23" s="338">
        <f t="shared" si="1"/>
        <v>3537024</v>
      </c>
      <c r="O23" s="338">
        <f t="shared" si="1"/>
        <v>836673051</v>
      </c>
      <c r="P23" s="339" t="s">
        <v>204</v>
      </c>
      <c r="Q23"/>
      <c r="R23"/>
    </row>
    <row r="24" spans="16:18" s="135" customFormat="1" ht="13.5">
      <c r="P24" s="13"/>
      <c r="Q24"/>
      <c r="R24"/>
    </row>
    <row r="25" spans="16:18" s="135" customFormat="1" ht="13.5">
      <c r="P25" s="13"/>
      <c r="Q25"/>
      <c r="R25"/>
    </row>
    <row r="26" spans="1:18" s="135" customFormat="1" ht="21.75" thickBot="1">
      <c r="A26" s="230" t="s">
        <v>201</v>
      </c>
      <c r="B26" s="12"/>
      <c r="N26" s="181"/>
      <c r="P26" s="135" t="s">
        <v>189</v>
      </c>
      <c r="R26" s="138" t="s">
        <v>202</v>
      </c>
    </row>
    <row r="27" spans="1:16" s="135" customFormat="1" ht="13.5">
      <c r="A27" s="432" t="s">
        <v>6</v>
      </c>
      <c r="B27" s="450" t="s">
        <v>251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2"/>
    </row>
    <row r="28" spans="1:18" s="135" customFormat="1" ht="13.5" customHeight="1">
      <c r="A28" s="433"/>
      <c r="B28" s="418" t="s">
        <v>248</v>
      </c>
      <c r="C28" s="418" t="s">
        <v>247</v>
      </c>
      <c r="D28" s="418" t="s">
        <v>249</v>
      </c>
      <c r="E28" s="429" t="s">
        <v>162</v>
      </c>
      <c r="F28" s="453" t="s">
        <v>163</v>
      </c>
      <c r="G28" s="454"/>
      <c r="H28" s="455"/>
      <c r="I28" s="429" t="s">
        <v>164</v>
      </c>
      <c r="J28" s="429" t="s">
        <v>97</v>
      </c>
      <c r="K28" s="429" t="s">
        <v>188</v>
      </c>
      <c r="L28" s="429" t="s">
        <v>165</v>
      </c>
      <c r="M28" s="429" t="s">
        <v>190</v>
      </c>
      <c r="N28" s="423" t="s">
        <v>250</v>
      </c>
      <c r="O28" s="429" t="s">
        <v>166</v>
      </c>
      <c r="P28" s="426" t="s">
        <v>6</v>
      </c>
      <c r="R28" s="138" t="s">
        <v>202</v>
      </c>
    </row>
    <row r="29" spans="1:16" s="135" customFormat="1" ht="13.5">
      <c r="A29" s="433"/>
      <c r="B29" s="370"/>
      <c r="C29" s="370"/>
      <c r="D29" s="370"/>
      <c r="E29" s="430"/>
      <c r="F29" s="429" t="s">
        <v>163</v>
      </c>
      <c r="G29" s="104" t="s">
        <v>167</v>
      </c>
      <c r="H29" s="104" t="s">
        <v>168</v>
      </c>
      <c r="I29" s="430"/>
      <c r="J29" s="430"/>
      <c r="K29" s="430"/>
      <c r="L29" s="430"/>
      <c r="M29" s="430"/>
      <c r="N29" s="424"/>
      <c r="O29" s="430"/>
      <c r="P29" s="427"/>
    </row>
    <row r="30" spans="1:21" s="135" customFormat="1" ht="13.5">
      <c r="A30" s="434"/>
      <c r="B30" s="371"/>
      <c r="C30" s="371"/>
      <c r="D30" s="371"/>
      <c r="E30" s="431"/>
      <c r="F30" s="431"/>
      <c r="G30" s="109" t="s">
        <v>169</v>
      </c>
      <c r="H30" s="109" t="s">
        <v>170</v>
      </c>
      <c r="I30" s="431"/>
      <c r="J30" s="431"/>
      <c r="K30" s="431"/>
      <c r="L30" s="431"/>
      <c r="M30" s="431"/>
      <c r="N30" s="425"/>
      <c r="O30" s="431"/>
      <c r="P30" s="428"/>
      <c r="U30" s="138" t="s">
        <v>252</v>
      </c>
    </row>
    <row r="31" spans="1:22" s="135" customFormat="1" ht="22.5" customHeight="1">
      <c r="A31" s="103" t="s">
        <v>26</v>
      </c>
      <c r="B31" s="114">
        <v>150653792</v>
      </c>
      <c r="C31" s="114">
        <v>618943</v>
      </c>
      <c r="D31" s="340">
        <v>67685194</v>
      </c>
      <c r="E31" s="174">
        <v>16803000</v>
      </c>
      <c r="F31" s="148">
        <v>10527285</v>
      </c>
      <c r="G31" s="148">
        <v>5293442</v>
      </c>
      <c r="H31" s="192">
        <v>0</v>
      </c>
      <c r="I31" s="192">
        <v>0</v>
      </c>
      <c r="J31" s="193">
        <v>18187075</v>
      </c>
      <c r="K31" s="129">
        <f>SUM(B20,O20,,B31,C31,D31,E31,F31,G31,H31,I31,J31,)</f>
        <v>843291877</v>
      </c>
      <c r="L31" s="186">
        <v>1600000</v>
      </c>
      <c r="M31" s="188">
        <v>0</v>
      </c>
      <c r="N31" s="148">
        <v>0</v>
      </c>
      <c r="O31" s="129">
        <f>SUM(K31,L31,M31,N31)</f>
        <v>844891877</v>
      </c>
      <c r="P31" s="163" t="s">
        <v>26</v>
      </c>
      <c r="U31" s="135">
        <v>844891877</v>
      </c>
      <c r="V31" s="322" t="str">
        <f>IF(O31=U31,"○","×")</f>
        <v>○</v>
      </c>
    </row>
    <row r="32" spans="1:22" s="135" customFormat="1" ht="22.5" customHeight="1">
      <c r="A32" s="103" t="s">
        <v>27</v>
      </c>
      <c r="B32" s="114">
        <v>92076314</v>
      </c>
      <c r="C32" s="114">
        <v>22045094</v>
      </c>
      <c r="D32" s="340">
        <v>53775766</v>
      </c>
      <c r="E32" s="168">
        <v>9349000</v>
      </c>
      <c r="F32" s="151">
        <v>4858652</v>
      </c>
      <c r="G32" s="151">
        <v>2347699</v>
      </c>
      <c r="H32" s="194">
        <v>0</v>
      </c>
      <c r="I32" s="194">
        <v>0</v>
      </c>
      <c r="J32" s="195">
        <v>8227955</v>
      </c>
      <c r="K32" s="171">
        <f>SUM(B21,O21,,B32,C32,D32,E32,F32,G32,H32,I32,J32,)</f>
        <v>441642416</v>
      </c>
      <c r="L32" s="183">
        <v>2007268</v>
      </c>
      <c r="M32" s="185">
        <v>0</v>
      </c>
      <c r="N32" s="151">
        <v>0</v>
      </c>
      <c r="O32" s="171">
        <f>SUM(K32,L32,M32,N32)</f>
        <v>443649684</v>
      </c>
      <c r="P32" s="107" t="s">
        <v>27</v>
      </c>
      <c r="U32" s="138">
        <v>443649684</v>
      </c>
      <c r="V32" s="322" t="str">
        <f>IF(O32=U32,"○","×")</f>
        <v>○</v>
      </c>
    </row>
    <row r="33" spans="1:22" s="135" customFormat="1" ht="22.5" customHeight="1" thickBot="1">
      <c r="A33" s="343" t="s">
        <v>28</v>
      </c>
      <c r="B33" s="344">
        <v>29272374</v>
      </c>
      <c r="C33" s="344">
        <v>1823</v>
      </c>
      <c r="D33" s="345">
        <v>14836961</v>
      </c>
      <c r="E33" s="346">
        <v>6074000</v>
      </c>
      <c r="F33" s="347">
        <v>1141317</v>
      </c>
      <c r="G33" s="347">
        <v>924008</v>
      </c>
      <c r="H33" s="348">
        <v>0</v>
      </c>
      <c r="I33" s="348">
        <v>0</v>
      </c>
      <c r="J33" s="349">
        <v>5519997</v>
      </c>
      <c r="K33" s="350">
        <f>SUM(B22,O22,,B33,C33,D33,E33,F33,G33,H33,I33,J33,)</f>
        <v>149960188</v>
      </c>
      <c r="L33" s="351">
        <v>3600000</v>
      </c>
      <c r="M33" s="352">
        <v>0</v>
      </c>
      <c r="N33" s="347">
        <v>0</v>
      </c>
      <c r="O33" s="350">
        <f>SUM(K33,L33,M33,N33)</f>
        <v>153560188</v>
      </c>
      <c r="P33" s="353" t="s">
        <v>28</v>
      </c>
      <c r="U33" s="135">
        <v>153560188</v>
      </c>
      <c r="V33" s="322" t="str">
        <f>IF(O33=U33,"○","×")</f>
        <v>○</v>
      </c>
    </row>
    <row r="34" spans="1:18" s="135" customFormat="1" ht="22.5" customHeight="1" thickBot="1">
      <c r="A34" s="268" t="s">
        <v>29</v>
      </c>
      <c r="B34" s="134">
        <f aca="true" t="shared" si="2" ref="B34:G34">SUM(B31:B33)</f>
        <v>272002480</v>
      </c>
      <c r="C34" s="134">
        <f t="shared" si="2"/>
        <v>22665860</v>
      </c>
      <c r="D34" s="341">
        <f t="shared" si="2"/>
        <v>136297921</v>
      </c>
      <c r="E34" s="134">
        <f t="shared" si="2"/>
        <v>32226000</v>
      </c>
      <c r="F34" s="134">
        <f t="shared" si="2"/>
        <v>16527254</v>
      </c>
      <c r="G34" s="134">
        <f t="shared" si="2"/>
        <v>8565149</v>
      </c>
      <c r="H34" s="342" t="s">
        <v>193</v>
      </c>
      <c r="I34" s="342" t="s">
        <v>193</v>
      </c>
      <c r="J34" s="134">
        <f aca="true" t="shared" si="3" ref="J34:O34">SUM(J31:J33)</f>
        <v>31935027</v>
      </c>
      <c r="K34" s="134">
        <f t="shared" si="3"/>
        <v>1434894481</v>
      </c>
      <c r="L34" s="134">
        <f t="shared" si="3"/>
        <v>7207268</v>
      </c>
      <c r="M34" s="134">
        <f t="shared" si="3"/>
        <v>0</v>
      </c>
      <c r="N34" s="134">
        <f t="shared" si="3"/>
        <v>0</v>
      </c>
      <c r="O34" s="134">
        <f t="shared" si="3"/>
        <v>1442101749</v>
      </c>
      <c r="P34" s="272" t="s">
        <v>204</v>
      </c>
      <c r="R34" s="138" t="s">
        <v>202</v>
      </c>
    </row>
    <row r="35" s="198" customFormat="1" ht="13.5"/>
  </sheetData>
  <sheetProtection/>
  <mergeCells count="47">
    <mergeCell ref="F29:F30"/>
    <mergeCell ref="M3:M5"/>
    <mergeCell ref="Q3:Q5"/>
    <mergeCell ref="R3:R5"/>
    <mergeCell ref="A2:A5"/>
    <mergeCell ref="S2:S5"/>
    <mergeCell ref="J3:J5"/>
    <mergeCell ref="N3:N5"/>
    <mergeCell ref="B3:B5"/>
    <mergeCell ref="H4:H5"/>
    <mergeCell ref="M18:M19"/>
    <mergeCell ref="C3:I3"/>
    <mergeCell ref="I4:I5"/>
    <mergeCell ref="K3:K5"/>
    <mergeCell ref="L3:L5"/>
    <mergeCell ref="I18:I19"/>
    <mergeCell ref="J18:J19"/>
    <mergeCell ref="L28:L30"/>
    <mergeCell ref="K28:K30"/>
    <mergeCell ref="A15:A19"/>
    <mergeCell ref="B16:B19"/>
    <mergeCell ref="P16:P19"/>
    <mergeCell ref="C17:M17"/>
    <mergeCell ref="O17:O19"/>
    <mergeCell ref="C18:C19"/>
    <mergeCell ref="K18:K19"/>
    <mergeCell ref="L18:L19"/>
    <mergeCell ref="C28:C30"/>
    <mergeCell ref="D28:D30"/>
    <mergeCell ref="N28:N30"/>
    <mergeCell ref="P28:P30"/>
    <mergeCell ref="O28:O30"/>
    <mergeCell ref="B27:P27"/>
    <mergeCell ref="E28:E30"/>
    <mergeCell ref="F28:H28"/>
    <mergeCell ref="B28:B30"/>
    <mergeCell ref="M28:M30"/>
    <mergeCell ref="J28:J30"/>
    <mergeCell ref="I28:I30"/>
    <mergeCell ref="A27:A30"/>
    <mergeCell ref="B15:P15"/>
    <mergeCell ref="D18:D19"/>
    <mergeCell ref="E18:E19"/>
    <mergeCell ref="F18:F19"/>
    <mergeCell ref="H18:H19"/>
    <mergeCell ref="C16:O16"/>
    <mergeCell ref="N17:N19"/>
  </mergeCells>
  <printOptions/>
  <pageMargins left="0.6692913385826772" right="0.7086614173228347" top="0.8661417322834646" bottom="0.7480314960629921" header="0.5118110236220472" footer="0.5118110236220472"/>
  <pageSetup horizontalDpi="600" verticalDpi="600" orientation="landscape" paperSize="8" scale="58" r:id="rId1"/>
  <headerFooter alignWithMargins="0">
    <oddFooter>&amp;C50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90" zoomScaleSheetLayoutView="90" workbookViewId="0" topLeftCell="A1">
      <selection activeCell="B2" sqref="B2:B6"/>
    </sheetView>
  </sheetViews>
  <sheetFormatPr defaultColWidth="8.796875" defaultRowHeight="14.25"/>
  <cols>
    <col min="1" max="1" width="11.59765625" style="0" customWidth="1"/>
    <col min="2" max="2" width="19" style="0" bestFit="1" customWidth="1"/>
    <col min="3" max="4" width="18.3984375" style="0" customWidth="1"/>
    <col min="5" max="10" width="18.69921875" style="0" customWidth="1"/>
    <col min="11" max="11" width="10.3984375" style="0" customWidth="1"/>
  </cols>
  <sheetData>
    <row r="1" spans="1:11" s="135" customFormat="1" ht="21.75" thickBot="1">
      <c r="A1" s="280" t="s">
        <v>68</v>
      </c>
      <c r="B1" s="280"/>
      <c r="C1" s="281"/>
      <c r="D1" s="281"/>
      <c r="E1" s="281"/>
      <c r="F1" s="281"/>
      <c r="G1" s="281"/>
      <c r="H1" s="281"/>
      <c r="I1" s="282" t="s">
        <v>41</v>
      </c>
      <c r="J1" s="281"/>
      <c r="K1" s="282" t="s">
        <v>1</v>
      </c>
    </row>
    <row r="2" spans="1:11" s="135" customFormat="1" ht="13.5">
      <c r="A2" s="432" t="s">
        <v>6</v>
      </c>
      <c r="B2" s="155"/>
      <c r="C2" s="156"/>
      <c r="D2" s="468" t="s">
        <v>191</v>
      </c>
      <c r="E2" s="139" t="s">
        <v>69</v>
      </c>
      <c r="F2" s="140"/>
      <c r="G2" s="140"/>
      <c r="H2" s="140"/>
      <c r="I2" s="140"/>
      <c r="J2" s="141"/>
      <c r="K2" s="469" t="s">
        <v>6</v>
      </c>
    </row>
    <row r="3" spans="1:11" s="135" customFormat="1" ht="13.5">
      <c r="A3" s="433"/>
      <c r="B3" s="143" t="s">
        <v>171</v>
      </c>
      <c r="C3" s="157" t="s">
        <v>70</v>
      </c>
      <c r="D3" s="424"/>
      <c r="E3" s="158" t="s">
        <v>71</v>
      </c>
      <c r="F3" s="106"/>
      <c r="G3" s="106"/>
      <c r="H3" s="106"/>
      <c r="I3" s="106"/>
      <c r="J3" s="144"/>
      <c r="K3" s="427"/>
    </row>
    <row r="4" spans="1:11" s="135" customFormat="1" ht="13.5">
      <c r="A4" s="433"/>
      <c r="B4" s="63" t="s">
        <v>172</v>
      </c>
      <c r="C4" s="159" t="s">
        <v>173</v>
      </c>
      <c r="D4" s="424"/>
      <c r="E4" s="105" t="s">
        <v>72</v>
      </c>
      <c r="F4" s="144"/>
      <c r="G4" s="105" t="s">
        <v>73</v>
      </c>
      <c r="H4" s="144"/>
      <c r="I4" s="144" t="s">
        <v>74</v>
      </c>
      <c r="J4" s="144"/>
      <c r="K4" s="427"/>
    </row>
    <row r="5" spans="1:14" s="135" customFormat="1" ht="13.5">
      <c r="A5" s="434"/>
      <c r="B5" s="160"/>
      <c r="C5" s="161"/>
      <c r="D5" s="425"/>
      <c r="E5" s="110" t="s">
        <v>75</v>
      </c>
      <c r="F5" s="110" t="s">
        <v>76</v>
      </c>
      <c r="G5" s="110" t="s">
        <v>75</v>
      </c>
      <c r="H5" s="110" t="s">
        <v>76</v>
      </c>
      <c r="I5" s="110" t="s">
        <v>75</v>
      </c>
      <c r="J5" s="110" t="s">
        <v>76</v>
      </c>
      <c r="K5" s="428"/>
      <c r="M5" s="354" t="s">
        <v>253</v>
      </c>
      <c r="N5" s="322" t="s">
        <v>254</v>
      </c>
    </row>
    <row r="6" spans="1:16" s="135" customFormat="1" ht="13.5" customHeight="1">
      <c r="A6" s="103" t="s">
        <v>16</v>
      </c>
      <c r="B6" s="231">
        <f>'第２表（その１）（公）'!J33-'第２表（その２）（公）'!M32</f>
        <v>728056700</v>
      </c>
      <c r="C6" s="232">
        <f>'第２表（その１）（公）'!N33-'第２表（その２）（公）'!Q32</f>
        <v>119165612</v>
      </c>
      <c r="D6" s="233">
        <v>18664491</v>
      </c>
      <c r="E6" s="233">
        <v>6998395312</v>
      </c>
      <c r="F6" s="233">
        <v>5057650777</v>
      </c>
      <c r="G6" s="233">
        <v>4929923898</v>
      </c>
      <c r="H6" s="233">
        <v>4586801916</v>
      </c>
      <c r="I6" s="233">
        <v>2068471414</v>
      </c>
      <c r="J6" s="234">
        <v>470848861</v>
      </c>
      <c r="K6" s="163" t="s">
        <v>16</v>
      </c>
      <c r="M6" s="135">
        <v>728056700</v>
      </c>
      <c r="N6" s="135">
        <v>119165612</v>
      </c>
      <c r="O6" s="322" t="str">
        <f>IF(B6=M6,"○","×")</f>
        <v>○</v>
      </c>
      <c r="P6" s="322" t="str">
        <f>IF(C6=N6,"○","×")</f>
        <v>○</v>
      </c>
    </row>
    <row r="7" spans="1:16" s="135" customFormat="1" ht="13.5" customHeight="1">
      <c r="A7" s="103" t="s">
        <v>17</v>
      </c>
      <c r="B7" s="231">
        <f>'第２表（その１）（公）'!J34-'第２表（その２）（公）'!M33</f>
        <v>524356</v>
      </c>
      <c r="C7" s="232">
        <f>'第２表（その１）（公）'!N34-'第２表（その２）（公）'!Q33</f>
        <v>3376931</v>
      </c>
      <c r="D7" s="233">
        <v>10821020</v>
      </c>
      <c r="E7" s="233">
        <v>2149091621</v>
      </c>
      <c r="F7" s="233">
        <v>1290095391</v>
      </c>
      <c r="G7" s="233">
        <v>1268739011</v>
      </c>
      <c r="H7" s="233">
        <v>1152697389</v>
      </c>
      <c r="I7" s="233">
        <v>880352610</v>
      </c>
      <c r="J7" s="234">
        <v>137398002</v>
      </c>
      <c r="K7" s="107" t="s">
        <v>17</v>
      </c>
      <c r="M7" s="135">
        <v>524356</v>
      </c>
      <c r="N7" s="135">
        <v>3376931</v>
      </c>
      <c r="O7" s="322" t="str">
        <f aca="true" t="shared" si="0" ref="O7:O22">IF(B7=M7,"○","×")</f>
        <v>○</v>
      </c>
      <c r="P7" s="322" t="str">
        <f aca="true" t="shared" si="1" ref="P7:P22">IF(C7=N7,"○","×")</f>
        <v>○</v>
      </c>
    </row>
    <row r="8" spans="1:16" s="135" customFormat="1" ht="13.5" customHeight="1">
      <c r="A8" s="103" t="s">
        <v>18</v>
      </c>
      <c r="B8" s="231">
        <f>'第２表（その１）（公）'!J35-'第２表（その２）（公）'!M34</f>
        <v>7584817</v>
      </c>
      <c r="C8" s="232">
        <f>'第２表（その１）（公）'!N35-'第２表（その２）（公）'!Q34</f>
        <v>39674593</v>
      </c>
      <c r="D8" s="233">
        <v>410933723</v>
      </c>
      <c r="E8" s="233">
        <v>704241167</v>
      </c>
      <c r="F8" s="233">
        <v>555289139</v>
      </c>
      <c r="G8" s="233">
        <v>547709760</v>
      </c>
      <c r="H8" s="233">
        <v>516419940</v>
      </c>
      <c r="I8" s="233">
        <v>156531407</v>
      </c>
      <c r="J8" s="234">
        <v>38869199</v>
      </c>
      <c r="K8" s="107" t="s">
        <v>18</v>
      </c>
      <c r="M8" s="135">
        <v>7584817</v>
      </c>
      <c r="N8" s="135">
        <v>39674593</v>
      </c>
      <c r="O8" s="322" t="str">
        <f t="shared" si="0"/>
        <v>○</v>
      </c>
      <c r="P8" s="322" t="str">
        <f t="shared" si="1"/>
        <v>○</v>
      </c>
    </row>
    <row r="9" spans="1:16" s="135" customFormat="1" ht="13.5" customHeight="1">
      <c r="A9" s="103" t="s">
        <v>19</v>
      </c>
      <c r="B9" s="231">
        <f>'第２表（その１）（公）'!J36-'第２表（その２）（公）'!M35</f>
        <v>-45985094</v>
      </c>
      <c r="C9" s="232">
        <f>'第２表（その１）（公）'!N36-'第２表（その２）（公）'!Q35</f>
        <v>148241211</v>
      </c>
      <c r="D9" s="233">
        <v>140096046</v>
      </c>
      <c r="E9" s="233">
        <v>741300748</v>
      </c>
      <c r="F9" s="233">
        <v>675309101</v>
      </c>
      <c r="G9" s="233">
        <v>674324384</v>
      </c>
      <c r="H9" s="233">
        <v>652390775</v>
      </c>
      <c r="I9" s="233">
        <v>66976364</v>
      </c>
      <c r="J9" s="234">
        <v>22918326</v>
      </c>
      <c r="K9" s="107" t="s">
        <v>19</v>
      </c>
      <c r="M9" s="135">
        <v>-45985094</v>
      </c>
      <c r="N9" s="135">
        <v>148241211</v>
      </c>
      <c r="O9" s="322" t="str">
        <f t="shared" si="0"/>
        <v>○</v>
      </c>
      <c r="P9" s="322" t="str">
        <f t="shared" si="1"/>
        <v>○</v>
      </c>
    </row>
    <row r="10" spans="1:16" s="135" customFormat="1" ht="13.5" customHeight="1">
      <c r="A10" s="122" t="s">
        <v>20</v>
      </c>
      <c r="B10" s="235">
        <f>'第２表（その１）（公）'!J37-'第２表（その２）（公）'!M36</f>
        <v>-5211479</v>
      </c>
      <c r="C10" s="236">
        <f>'第２表（その１）（公）'!N37-'第２表（その２）（公）'!Q36</f>
        <v>33612252</v>
      </c>
      <c r="D10" s="237">
        <v>352683991</v>
      </c>
      <c r="E10" s="237">
        <v>461597132</v>
      </c>
      <c r="F10" s="237">
        <v>448608058</v>
      </c>
      <c r="G10" s="237">
        <v>448804755</v>
      </c>
      <c r="H10" s="237">
        <v>441556755</v>
      </c>
      <c r="I10" s="237">
        <v>12792377</v>
      </c>
      <c r="J10" s="238">
        <v>7051303</v>
      </c>
      <c r="K10" s="128" t="s">
        <v>20</v>
      </c>
      <c r="M10" s="135">
        <v>-5211479</v>
      </c>
      <c r="N10" s="135">
        <v>33612252</v>
      </c>
      <c r="O10" s="322" t="str">
        <f t="shared" si="0"/>
        <v>○</v>
      </c>
      <c r="P10" s="322" t="str">
        <f t="shared" si="1"/>
        <v>○</v>
      </c>
    </row>
    <row r="11" spans="1:16" s="166" customFormat="1" ht="13.5" customHeight="1">
      <c r="A11" s="283" t="s">
        <v>21</v>
      </c>
      <c r="B11" s="239">
        <f>'第２表（その１）（公）'!J38-'第２表（その２）（公）'!M37</f>
        <v>153794320</v>
      </c>
      <c r="C11" s="240">
        <f>'第２表（その１）（公）'!N38-'第２表（その２）（公）'!Q37</f>
        <v>152327184</v>
      </c>
      <c r="D11" s="241">
        <v>307200000</v>
      </c>
      <c r="E11" s="242">
        <v>1726551671</v>
      </c>
      <c r="F11" s="241">
        <v>1393339287</v>
      </c>
      <c r="G11" s="241">
        <v>1373506382</v>
      </c>
      <c r="H11" s="242">
        <v>1301429760</v>
      </c>
      <c r="I11" s="241">
        <v>353045289</v>
      </c>
      <c r="J11" s="243">
        <v>91909527</v>
      </c>
      <c r="K11" s="284" t="s">
        <v>21</v>
      </c>
      <c r="M11" s="166">
        <v>153794320</v>
      </c>
      <c r="N11" s="166">
        <v>152327184</v>
      </c>
      <c r="O11" s="322" t="str">
        <f t="shared" si="0"/>
        <v>○</v>
      </c>
      <c r="P11" s="322" t="str">
        <f t="shared" si="1"/>
        <v>○</v>
      </c>
    </row>
    <row r="12" spans="1:16" s="166" customFormat="1" ht="13.5" customHeight="1">
      <c r="A12" s="146" t="s">
        <v>114</v>
      </c>
      <c r="B12" s="244">
        <f>'第２表（その１）（公）'!J39-'第２表（その２）（公）'!M38</f>
        <v>91085455</v>
      </c>
      <c r="C12" s="245">
        <f>'第２表（その１）（公）'!N39-'第２表（その２）（公）'!Q38</f>
        <v>55303252</v>
      </c>
      <c r="D12" s="246">
        <v>523433000</v>
      </c>
      <c r="E12" s="234">
        <v>678275437</v>
      </c>
      <c r="F12" s="246">
        <v>597894535</v>
      </c>
      <c r="G12" s="246">
        <v>597687614</v>
      </c>
      <c r="H12" s="234">
        <v>574681023</v>
      </c>
      <c r="I12" s="246">
        <v>80587823</v>
      </c>
      <c r="J12" s="233">
        <v>23213512</v>
      </c>
      <c r="K12" s="284" t="s">
        <v>87</v>
      </c>
      <c r="M12" s="166">
        <v>91085455</v>
      </c>
      <c r="N12" s="166">
        <v>55303252</v>
      </c>
      <c r="O12" s="322" t="str">
        <f t="shared" si="0"/>
        <v>○</v>
      </c>
      <c r="P12" s="322" t="str">
        <f t="shared" si="1"/>
        <v>○</v>
      </c>
    </row>
    <row r="13" spans="1:16" s="166" customFormat="1" ht="13.5" customHeight="1">
      <c r="A13" s="146" t="s">
        <v>117</v>
      </c>
      <c r="B13" s="244">
        <f>'第２表（その１）（公）'!J40-'第２表（その２）（公）'!M39</f>
        <v>57387417</v>
      </c>
      <c r="C13" s="245">
        <f>'第２表（その１）（公）'!N40-'第２表（その２）（公）'!Q39</f>
        <v>127657993</v>
      </c>
      <c r="D13" s="246">
        <v>80221940</v>
      </c>
      <c r="E13" s="234">
        <v>2040191448</v>
      </c>
      <c r="F13" s="246">
        <v>1585591368</v>
      </c>
      <c r="G13" s="246">
        <v>1555946726</v>
      </c>
      <c r="H13" s="234">
        <v>1475583582</v>
      </c>
      <c r="I13" s="246">
        <v>484244722</v>
      </c>
      <c r="J13" s="233">
        <v>110007786</v>
      </c>
      <c r="K13" s="284" t="s">
        <v>88</v>
      </c>
      <c r="M13" s="166">
        <v>57387417</v>
      </c>
      <c r="N13" s="166">
        <v>127657993</v>
      </c>
      <c r="O13" s="322" t="str">
        <f t="shared" si="0"/>
        <v>○</v>
      </c>
      <c r="P13" s="322" t="str">
        <f t="shared" si="1"/>
        <v>○</v>
      </c>
    </row>
    <row r="14" spans="1:16" s="166" customFormat="1" ht="13.5" customHeight="1">
      <c r="A14" s="146" t="s">
        <v>120</v>
      </c>
      <c r="B14" s="244">
        <f>'第２表（その１）（公）'!J41-'第２表（その２）（公）'!M40</f>
        <v>94411502</v>
      </c>
      <c r="C14" s="245">
        <f>'第２表（その１）（公）'!N41-'第２表（その２）（公）'!Q40</f>
        <v>385914289</v>
      </c>
      <c r="D14" s="246">
        <v>232096114</v>
      </c>
      <c r="E14" s="234">
        <v>2062463882</v>
      </c>
      <c r="F14" s="246">
        <v>1774271960</v>
      </c>
      <c r="G14" s="246">
        <v>1732189214</v>
      </c>
      <c r="H14" s="234">
        <v>1661096768</v>
      </c>
      <c r="I14" s="246">
        <v>330274668</v>
      </c>
      <c r="J14" s="233">
        <v>113175192</v>
      </c>
      <c r="K14" s="284" t="s">
        <v>89</v>
      </c>
      <c r="M14" s="166">
        <v>94411502</v>
      </c>
      <c r="N14" s="166">
        <v>385914289</v>
      </c>
      <c r="O14" s="322" t="str">
        <f t="shared" si="0"/>
        <v>○</v>
      </c>
      <c r="P14" s="322" t="str">
        <f t="shared" si="1"/>
        <v>○</v>
      </c>
    </row>
    <row r="15" spans="1:16" s="135" customFormat="1" ht="13.5" customHeight="1">
      <c r="A15" s="285" t="s">
        <v>22</v>
      </c>
      <c r="B15" s="247">
        <f>'第２表（その１）（公）'!J42-'第２表（その２）（公）'!M41</f>
        <v>45851886</v>
      </c>
      <c r="C15" s="248">
        <f>'第２表（その１）（公）'!N42-'第２表（その２）（公）'!Q41</f>
        <v>88914938</v>
      </c>
      <c r="D15" s="249">
        <v>20030791</v>
      </c>
      <c r="E15" s="238">
        <v>369765399</v>
      </c>
      <c r="F15" s="249">
        <v>345104790</v>
      </c>
      <c r="G15" s="249">
        <v>344704039</v>
      </c>
      <c r="H15" s="238">
        <v>336141278</v>
      </c>
      <c r="I15" s="249">
        <v>25061360</v>
      </c>
      <c r="J15" s="237">
        <v>8963512</v>
      </c>
      <c r="K15" s="286" t="s">
        <v>22</v>
      </c>
      <c r="M15" s="135">
        <v>45851886</v>
      </c>
      <c r="N15" s="135">
        <v>88914938</v>
      </c>
      <c r="O15" s="322" t="str">
        <f t="shared" si="0"/>
        <v>○</v>
      </c>
      <c r="P15" s="322" t="str">
        <f t="shared" si="1"/>
        <v>○</v>
      </c>
    </row>
    <row r="16" spans="1:16" s="135" customFormat="1" ht="13.5" customHeight="1">
      <c r="A16" s="146" t="s">
        <v>23</v>
      </c>
      <c r="B16" s="244">
        <f>'第２表（その１）（公）'!J43-'第２表（その２）（公）'!M42</f>
        <v>2210186</v>
      </c>
      <c r="C16" s="245">
        <f>'第２表（その１）（公）'!N43-'第２表（その２）（公）'!Q42</f>
        <v>7556829</v>
      </c>
      <c r="D16" s="246">
        <v>111833984</v>
      </c>
      <c r="E16" s="234">
        <v>47639736</v>
      </c>
      <c r="F16" s="246">
        <v>44161252</v>
      </c>
      <c r="G16" s="246">
        <v>44954962</v>
      </c>
      <c r="H16" s="234">
        <v>43753662</v>
      </c>
      <c r="I16" s="246">
        <v>2684774</v>
      </c>
      <c r="J16" s="233">
        <v>407590</v>
      </c>
      <c r="K16" s="284" t="s">
        <v>23</v>
      </c>
      <c r="M16" s="135">
        <v>2210186</v>
      </c>
      <c r="N16" s="135">
        <v>7556829</v>
      </c>
      <c r="O16" s="322" t="str">
        <f t="shared" si="0"/>
        <v>○</v>
      </c>
      <c r="P16" s="322" t="str">
        <f t="shared" si="1"/>
        <v>○</v>
      </c>
    </row>
    <row r="17" spans="1:16" s="135" customFormat="1" ht="13.5" customHeight="1">
      <c r="A17" s="146" t="s">
        <v>151</v>
      </c>
      <c r="B17" s="244">
        <f>'第２表（その１）（公）'!J44-'第２表（その２）（公）'!M43</f>
        <v>-12833617</v>
      </c>
      <c r="C17" s="245">
        <f>'第２表（その１）（公）'!N44-'第２表（その２）（公）'!Q43</f>
        <v>19384407</v>
      </c>
      <c r="D17" s="246">
        <v>255724985</v>
      </c>
      <c r="E17" s="234">
        <v>216282349</v>
      </c>
      <c r="F17" s="246">
        <v>210607243</v>
      </c>
      <c r="G17" s="246">
        <v>210216193</v>
      </c>
      <c r="H17" s="234">
        <v>206222993</v>
      </c>
      <c r="I17" s="246">
        <v>6066156</v>
      </c>
      <c r="J17" s="233">
        <v>4384250</v>
      </c>
      <c r="K17" s="284" t="s">
        <v>90</v>
      </c>
      <c r="M17" s="135">
        <v>-12833617</v>
      </c>
      <c r="N17" s="135">
        <v>19384407</v>
      </c>
      <c r="O17" s="322" t="str">
        <f t="shared" si="0"/>
        <v>○</v>
      </c>
      <c r="P17" s="322" t="str">
        <f t="shared" si="1"/>
        <v>○</v>
      </c>
    </row>
    <row r="18" spans="1:16" s="135" customFormat="1" ht="13.5" customHeight="1">
      <c r="A18" s="146" t="s">
        <v>174</v>
      </c>
      <c r="B18" s="244">
        <f>'第２表（その１）（公）'!J45-'第２表（その２）（公）'!M44</f>
        <v>33656666</v>
      </c>
      <c r="C18" s="245">
        <f>'第２表（その１）（公）'!N45-'第２表（その２）（公）'!Q44</f>
        <v>40073461</v>
      </c>
      <c r="D18" s="246">
        <v>27878000</v>
      </c>
      <c r="E18" s="234">
        <v>513974914</v>
      </c>
      <c r="F18" s="246">
        <v>444552827</v>
      </c>
      <c r="G18" s="246">
        <v>435360987</v>
      </c>
      <c r="H18" s="234">
        <v>421209034</v>
      </c>
      <c r="I18" s="246">
        <v>78613927</v>
      </c>
      <c r="J18" s="233">
        <v>23343793</v>
      </c>
      <c r="K18" s="284" t="s">
        <v>91</v>
      </c>
      <c r="M18" s="135">
        <v>33656666</v>
      </c>
      <c r="N18" s="135">
        <v>40073461</v>
      </c>
      <c r="O18" s="322" t="str">
        <f t="shared" si="0"/>
        <v>○</v>
      </c>
      <c r="P18" s="322" t="str">
        <f t="shared" si="1"/>
        <v>○</v>
      </c>
    </row>
    <row r="19" spans="1:16" s="135" customFormat="1" ht="13.5" customHeight="1">
      <c r="A19" s="146" t="s">
        <v>24</v>
      </c>
      <c r="B19" s="244">
        <f>'第２表（その１）（公）'!J46-'第２表（その２）（公）'!M45</f>
        <v>23298358</v>
      </c>
      <c r="C19" s="245">
        <f>'第２表（その１）（公）'!N46-'第２表（その２）（公）'!Q45</f>
        <v>112266145</v>
      </c>
      <c r="D19" s="246">
        <v>77349147</v>
      </c>
      <c r="E19" s="234">
        <v>248946862</v>
      </c>
      <c r="F19" s="246">
        <v>218361058</v>
      </c>
      <c r="G19" s="246">
        <v>218150476</v>
      </c>
      <c r="H19" s="234">
        <v>211058972</v>
      </c>
      <c r="I19" s="246">
        <v>30796386</v>
      </c>
      <c r="J19" s="233">
        <v>7302086</v>
      </c>
      <c r="K19" s="284" t="s">
        <v>24</v>
      </c>
      <c r="M19" s="135">
        <v>23298358</v>
      </c>
      <c r="N19" s="135">
        <v>112266145</v>
      </c>
      <c r="O19" s="322" t="str">
        <f t="shared" si="0"/>
        <v>○</v>
      </c>
      <c r="P19" s="322" t="str">
        <f t="shared" si="1"/>
        <v>○</v>
      </c>
    </row>
    <row r="20" spans="1:16" s="135" customFormat="1" ht="13.5" customHeight="1">
      <c r="A20" s="285" t="s">
        <v>25</v>
      </c>
      <c r="B20" s="247">
        <f>'第２表（その１）（公）'!J47-'第２表（その２）（公）'!M46</f>
        <v>26120239</v>
      </c>
      <c r="C20" s="248">
        <f>'第２表（その１）（公）'!N47-'第２表（その２）（公）'!Q46</f>
        <v>41791489</v>
      </c>
      <c r="D20" s="249">
        <v>180982207</v>
      </c>
      <c r="E20" s="238">
        <v>222788144</v>
      </c>
      <c r="F20" s="249">
        <v>184622131</v>
      </c>
      <c r="G20" s="249">
        <v>183825879</v>
      </c>
      <c r="H20" s="238">
        <v>177208839</v>
      </c>
      <c r="I20" s="249">
        <v>38962265</v>
      </c>
      <c r="J20" s="237">
        <v>7413292</v>
      </c>
      <c r="K20" s="286" t="s">
        <v>25</v>
      </c>
      <c r="M20" s="135">
        <v>26120239</v>
      </c>
      <c r="N20" s="135">
        <v>41791489</v>
      </c>
      <c r="O20" s="322" t="str">
        <f t="shared" si="0"/>
        <v>○</v>
      </c>
      <c r="P20" s="322" t="str">
        <f t="shared" si="1"/>
        <v>○</v>
      </c>
    </row>
    <row r="21" spans="1:16" s="135" customFormat="1" ht="13.5" customHeight="1">
      <c r="A21" s="146" t="s">
        <v>195</v>
      </c>
      <c r="B21" s="244">
        <f>'第２表（その１）（公）'!J48-'第２表（その２）（公）'!M47</f>
        <v>-553315</v>
      </c>
      <c r="C21" s="245">
        <f>'第２表（その１）（公）'!N48-'第２表（その２）（公）'!Q47</f>
        <v>0</v>
      </c>
      <c r="D21" s="246">
        <v>244231592</v>
      </c>
      <c r="E21" s="234">
        <v>123124738</v>
      </c>
      <c r="F21" s="246">
        <v>116399709</v>
      </c>
      <c r="G21" s="246">
        <v>117654945</v>
      </c>
      <c r="H21" s="234">
        <v>114143165</v>
      </c>
      <c r="I21" s="246">
        <v>5469793</v>
      </c>
      <c r="J21" s="233">
        <v>2256544</v>
      </c>
      <c r="K21" s="284" t="s">
        <v>92</v>
      </c>
      <c r="M21" s="135">
        <v>-553315</v>
      </c>
      <c r="N21" s="135">
        <v>0</v>
      </c>
      <c r="O21" s="322" t="str">
        <f t="shared" si="0"/>
        <v>○</v>
      </c>
      <c r="P21" s="322" t="str">
        <f t="shared" si="1"/>
        <v>○</v>
      </c>
    </row>
    <row r="22" spans="1:16" s="135" customFormat="1" ht="13.5" customHeight="1">
      <c r="A22" s="146" t="s">
        <v>96</v>
      </c>
      <c r="B22" s="244">
        <f>'第２表（その１）（公）'!J49-'第２表（その２）（公）'!M48</f>
        <v>-554070</v>
      </c>
      <c r="C22" s="245">
        <f>'第２表（その１）（公）'!N49-'第２表（その２）（公）'!Q48</f>
        <v>21576130</v>
      </c>
      <c r="D22" s="246">
        <v>164239910</v>
      </c>
      <c r="E22" s="234">
        <v>337058393</v>
      </c>
      <c r="F22" s="246">
        <v>322872605</v>
      </c>
      <c r="G22" s="246">
        <v>324067112</v>
      </c>
      <c r="H22" s="234">
        <v>319124545</v>
      </c>
      <c r="I22" s="246">
        <v>12991281</v>
      </c>
      <c r="J22" s="233">
        <v>3748060</v>
      </c>
      <c r="K22" s="284" t="s">
        <v>93</v>
      </c>
      <c r="M22" s="135">
        <v>-554070</v>
      </c>
      <c r="N22" s="135">
        <v>21576130</v>
      </c>
      <c r="O22" s="322" t="str">
        <f t="shared" si="0"/>
        <v>○</v>
      </c>
      <c r="P22" s="322" t="str">
        <f t="shared" si="1"/>
        <v>○</v>
      </c>
    </row>
    <row r="23" spans="1:16" s="166" customFormat="1" ht="13.5" customHeight="1">
      <c r="A23" s="279" t="s">
        <v>196</v>
      </c>
      <c r="B23" s="250">
        <f>SUM(B6:B22)</f>
        <v>1198844327</v>
      </c>
      <c r="C23" s="251">
        <f aca="true" t="shared" si="2" ref="C23:J23">SUM(C6:C22)</f>
        <v>1396836716</v>
      </c>
      <c r="D23" s="250">
        <f t="shared" si="2"/>
        <v>3158420941</v>
      </c>
      <c r="E23" s="251">
        <f t="shared" si="2"/>
        <v>19641688953</v>
      </c>
      <c r="F23" s="250">
        <f t="shared" si="2"/>
        <v>15264731231</v>
      </c>
      <c r="G23" s="250">
        <f t="shared" si="2"/>
        <v>15007766337</v>
      </c>
      <c r="H23" s="251">
        <f t="shared" si="2"/>
        <v>14191520396</v>
      </c>
      <c r="I23" s="250">
        <f t="shared" si="2"/>
        <v>4633922616</v>
      </c>
      <c r="J23" s="252">
        <f t="shared" si="2"/>
        <v>1073210835</v>
      </c>
      <c r="K23" s="271" t="s">
        <v>203</v>
      </c>
      <c r="M23" s="166">
        <v>1198844327</v>
      </c>
      <c r="N23" s="166">
        <v>1396836716</v>
      </c>
      <c r="O23" s="322" t="str">
        <f aca="true" t="shared" si="3" ref="O23:O28">IF(B23=M23,"○","×")</f>
        <v>○</v>
      </c>
      <c r="P23" s="322" t="str">
        <f aca="true" t="shared" si="4" ref="P23:P28">IF(C23=N23,"○","×")</f>
        <v>○</v>
      </c>
    </row>
    <row r="24" spans="1:16" s="166" customFormat="1" ht="13.5" customHeight="1">
      <c r="A24" s="146" t="s">
        <v>26</v>
      </c>
      <c r="B24" s="244">
        <f>'第２表（その１、その２） (組)'!N6-'第２表（その１、その２） (組)'!K31</f>
        <v>-63754779</v>
      </c>
      <c r="C24" s="245">
        <f>'第２表（その１、その２） (組)'!R6-'第２表（その１、その２） (組)'!O31</f>
        <v>72877394</v>
      </c>
      <c r="D24" s="246">
        <v>922071200</v>
      </c>
      <c r="E24" s="234">
        <v>301611500</v>
      </c>
      <c r="F24" s="246">
        <v>301611500</v>
      </c>
      <c r="G24" s="246">
        <v>301611500</v>
      </c>
      <c r="H24" s="234">
        <v>301611500</v>
      </c>
      <c r="I24" s="253">
        <v>0</v>
      </c>
      <c r="J24" s="254">
        <v>0</v>
      </c>
      <c r="K24" s="284" t="s">
        <v>26</v>
      </c>
      <c r="M24" s="166">
        <v>-63754779</v>
      </c>
      <c r="N24" s="166">
        <v>72877394</v>
      </c>
      <c r="O24" s="322" t="str">
        <f t="shared" si="3"/>
        <v>○</v>
      </c>
      <c r="P24" s="322" t="str">
        <f t="shared" si="4"/>
        <v>○</v>
      </c>
    </row>
    <row r="25" spans="1:16" s="166" customFormat="1" ht="13.5" customHeight="1">
      <c r="A25" s="146" t="s">
        <v>27</v>
      </c>
      <c r="B25" s="244">
        <f>'第２表（その１、その２） (組)'!N7-'第２表（その１、その２） (組)'!K32</f>
        <v>40709508</v>
      </c>
      <c r="C25" s="245">
        <f>'第２表（その１、その２） (組)'!R7-'第２表（その１、その２） (組)'!O32</f>
        <v>74970078</v>
      </c>
      <c r="D25" s="246">
        <v>180479995</v>
      </c>
      <c r="E25" s="234">
        <v>388967000</v>
      </c>
      <c r="F25" s="246">
        <v>388967000</v>
      </c>
      <c r="G25" s="246">
        <v>388785500</v>
      </c>
      <c r="H25" s="234">
        <v>388785500</v>
      </c>
      <c r="I25" s="253">
        <v>181500</v>
      </c>
      <c r="J25" s="254">
        <v>181500</v>
      </c>
      <c r="K25" s="284" t="s">
        <v>27</v>
      </c>
      <c r="M25" s="166">
        <v>40709508</v>
      </c>
      <c r="N25" s="166">
        <v>74970078</v>
      </c>
      <c r="O25" s="322" t="str">
        <f t="shared" si="3"/>
        <v>○</v>
      </c>
      <c r="P25" s="322" t="str">
        <f t="shared" si="4"/>
        <v>○</v>
      </c>
    </row>
    <row r="26" spans="1:16" s="166" customFormat="1" ht="13.5" customHeight="1">
      <c r="A26" s="122" t="s">
        <v>28</v>
      </c>
      <c r="B26" s="247">
        <f>'第２表（その１、その２） (組)'!N8-'第２表（その１、その２） (組)'!K33</f>
        <v>10133505</v>
      </c>
      <c r="C26" s="248">
        <f>'第２表（その１、その２） (組)'!R8-'第２表（その１、その２） (組)'!O33</f>
        <v>29060220</v>
      </c>
      <c r="D26" s="249">
        <v>188069500</v>
      </c>
      <c r="E26" s="238">
        <v>106634600</v>
      </c>
      <c r="F26" s="249">
        <v>106634600</v>
      </c>
      <c r="G26" s="249">
        <v>106634600</v>
      </c>
      <c r="H26" s="238">
        <v>106634600</v>
      </c>
      <c r="I26" s="255">
        <v>0</v>
      </c>
      <c r="J26" s="256">
        <v>0</v>
      </c>
      <c r="K26" s="128" t="s">
        <v>28</v>
      </c>
      <c r="M26" s="166">
        <v>10133505</v>
      </c>
      <c r="N26" s="166">
        <v>29060220</v>
      </c>
      <c r="O26" s="322" t="str">
        <f t="shared" si="3"/>
        <v>○</v>
      </c>
      <c r="P26" s="322" t="str">
        <f t="shared" si="4"/>
        <v>○</v>
      </c>
    </row>
    <row r="27" spans="1:16" s="166" customFormat="1" ht="13.5" customHeight="1" thickBot="1">
      <c r="A27" s="290" t="s">
        <v>29</v>
      </c>
      <c r="B27" s="291">
        <f>SUM(B24:B26)</f>
        <v>-12911766</v>
      </c>
      <c r="C27" s="292">
        <f aca="true" t="shared" si="5" ref="C27:I27">SUM(C24:C26)</f>
        <v>176907692</v>
      </c>
      <c r="D27" s="293">
        <f t="shared" si="5"/>
        <v>1290620695</v>
      </c>
      <c r="E27" s="292">
        <f t="shared" si="5"/>
        <v>797213100</v>
      </c>
      <c r="F27" s="293">
        <f t="shared" si="5"/>
        <v>797213100</v>
      </c>
      <c r="G27" s="293">
        <f t="shared" si="5"/>
        <v>797031600</v>
      </c>
      <c r="H27" s="292">
        <f t="shared" si="5"/>
        <v>797031600</v>
      </c>
      <c r="I27" s="293">
        <f t="shared" si="5"/>
        <v>181500</v>
      </c>
      <c r="J27" s="294">
        <f>SUM(J24:J26)</f>
        <v>181500</v>
      </c>
      <c r="K27" s="295" t="s">
        <v>204</v>
      </c>
      <c r="M27" s="166">
        <v>-12911766</v>
      </c>
      <c r="N27" s="166">
        <v>176907692</v>
      </c>
      <c r="O27" s="322" t="str">
        <f t="shared" si="3"/>
        <v>○</v>
      </c>
      <c r="P27" s="322" t="str">
        <f t="shared" si="4"/>
        <v>○</v>
      </c>
    </row>
    <row r="28" spans="1:16" s="135" customFormat="1" ht="13.5" customHeight="1" thickBot="1" thickTop="1">
      <c r="A28" s="268" t="s">
        <v>30</v>
      </c>
      <c r="B28" s="287">
        <f>SUM(B27,B23)</f>
        <v>1185932561</v>
      </c>
      <c r="C28" s="287">
        <f>SUM(C27,C23)</f>
        <v>1573744408</v>
      </c>
      <c r="D28" s="287">
        <f aca="true" t="shared" si="6" ref="D28:I28">SUM(D27,D23)</f>
        <v>4449041636</v>
      </c>
      <c r="E28" s="288">
        <f t="shared" si="6"/>
        <v>20438902053</v>
      </c>
      <c r="F28" s="287">
        <f t="shared" si="6"/>
        <v>16061944331</v>
      </c>
      <c r="G28" s="289">
        <f t="shared" si="6"/>
        <v>15804797937</v>
      </c>
      <c r="H28" s="288">
        <f t="shared" si="6"/>
        <v>14988551996</v>
      </c>
      <c r="I28" s="287">
        <f t="shared" si="6"/>
        <v>4634104116</v>
      </c>
      <c r="J28" s="289">
        <f>SUM(J27,J23)</f>
        <v>1073392335</v>
      </c>
      <c r="K28" s="272" t="s">
        <v>205</v>
      </c>
      <c r="M28" s="135">
        <v>1185932561</v>
      </c>
      <c r="N28" s="135">
        <v>1573744408</v>
      </c>
      <c r="O28" s="322" t="str">
        <f t="shared" si="3"/>
        <v>○</v>
      </c>
      <c r="P28" s="322" t="str">
        <f t="shared" si="4"/>
        <v>○</v>
      </c>
    </row>
  </sheetData>
  <sheetProtection/>
  <mergeCells count="3">
    <mergeCell ref="A2:A5"/>
    <mergeCell ref="D2:D5"/>
    <mergeCell ref="K2:K5"/>
  </mergeCells>
  <printOptions/>
  <pageMargins left="1.1023622047244095" right="0.7480314960629921" top="0.9448818897637796" bottom="0.6692913385826772" header="0.5118110236220472" footer="0.5118110236220472"/>
  <pageSetup horizontalDpi="600" verticalDpi="600" orientation="landscape" paperSize="8" scale="95" r:id="rId1"/>
  <headerFooter alignWithMargins="0">
    <oddFooter>&amp;C51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85" zoomScaleSheetLayoutView="85" workbookViewId="0" topLeftCell="A1">
      <selection activeCell="B2" sqref="B2:B6"/>
    </sheetView>
  </sheetViews>
  <sheetFormatPr defaultColWidth="8.796875" defaultRowHeight="14.25"/>
  <cols>
    <col min="1" max="1" width="10.59765625" style="0" customWidth="1"/>
    <col min="2" max="2" width="15.8984375" style="0" customWidth="1"/>
    <col min="3" max="3" width="17.19921875" style="0" bestFit="1" customWidth="1"/>
    <col min="4" max="4" width="14.5" style="0" customWidth="1"/>
    <col min="5" max="5" width="14.09765625" style="0" customWidth="1"/>
    <col min="6" max="6" width="15.8984375" style="0" customWidth="1"/>
    <col min="7" max="7" width="15.3984375" style="0" customWidth="1"/>
    <col min="8" max="8" width="16.69921875" style="0" bestFit="1" customWidth="1"/>
    <col min="9" max="9" width="15.09765625" style="0" customWidth="1"/>
    <col min="10" max="10" width="12.69921875" style="0" bestFit="1" customWidth="1"/>
    <col min="11" max="11" width="19.19921875" style="0" bestFit="1" customWidth="1"/>
    <col min="12" max="12" width="14.69921875" style="0" bestFit="1" customWidth="1"/>
    <col min="13" max="13" width="15.59765625" style="0" customWidth="1"/>
    <col min="14" max="14" width="10.3984375" style="0" customWidth="1"/>
  </cols>
  <sheetData>
    <row r="1" spans="1:14" ht="21.75" thickBot="1">
      <c r="A1" s="5" t="s">
        <v>77</v>
      </c>
      <c r="L1" s="6" t="s">
        <v>32</v>
      </c>
      <c r="N1" s="13" t="s">
        <v>1</v>
      </c>
    </row>
    <row r="2" spans="1:14" ht="13.5">
      <c r="A2" s="101"/>
      <c r="B2" s="450" t="s">
        <v>199</v>
      </c>
      <c r="C2" s="451"/>
      <c r="D2" s="451"/>
      <c r="E2" s="451"/>
      <c r="F2" s="470"/>
      <c r="G2" s="450" t="s">
        <v>200</v>
      </c>
      <c r="H2" s="451"/>
      <c r="I2" s="451"/>
      <c r="J2" s="451"/>
      <c r="K2" s="451"/>
      <c r="L2" s="451"/>
      <c r="M2" s="451"/>
      <c r="N2" s="102"/>
    </row>
    <row r="3" spans="1:14" ht="13.5">
      <c r="A3" s="103" t="s">
        <v>6</v>
      </c>
      <c r="B3" s="104" t="s">
        <v>43</v>
      </c>
      <c r="C3" s="104" t="s">
        <v>47</v>
      </c>
      <c r="D3" s="429" t="s">
        <v>52</v>
      </c>
      <c r="E3" s="429" t="s">
        <v>53</v>
      </c>
      <c r="F3" s="429" t="s">
        <v>78</v>
      </c>
      <c r="G3" s="105" t="s">
        <v>79</v>
      </c>
      <c r="H3" s="106"/>
      <c r="I3" s="106"/>
      <c r="J3" s="106"/>
      <c r="K3" s="106"/>
      <c r="L3" s="106"/>
      <c r="M3" s="106"/>
      <c r="N3" s="107" t="s">
        <v>6</v>
      </c>
    </row>
    <row r="4" spans="1:14" ht="13.5">
      <c r="A4" s="108"/>
      <c r="B4" s="109" t="s">
        <v>175</v>
      </c>
      <c r="C4" s="109" t="s">
        <v>51</v>
      </c>
      <c r="D4" s="431"/>
      <c r="E4" s="431"/>
      <c r="F4" s="431"/>
      <c r="G4" s="110" t="s">
        <v>47</v>
      </c>
      <c r="H4" s="110" t="s">
        <v>60</v>
      </c>
      <c r="I4" s="110" t="s">
        <v>61</v>
      </c>
      <c r="J4" s="111" t="s">
        <v>62</v>
      </c>
      <c r="K4" s="112" t="s">
        <v>176</v>
      </c>
      <c r="L4" s="109" t="s">
        <v>63</v>
      </c>
      <c r="M4" s="109" t="s">
        <v>37</v>
      </c>
      <c r="N4" s="113"/>
    </row>
    <row r="5" spans="1:14" ht="13.5" customHeight="1">
      <c r="A5" s="103" t="s">
        <v>16</v>
      </c>
      <c r="B5" s="114">
        <v>31160057</v>
      </c>
      <c r="C5" s="114">
        <v>0</v>
      </c>
      <c r="D5" s="114">
        <v>0</v>
      </c>
      <c r="E5" s="114">
        <v>2725038</v>
      </c>
      <c r="F5" s="115">
        <f>SUM(B5:E5)</f>
        <v>33885095</v>
      </c>
      <c r="G5" s="114">
        <v>116555148</v>
      </c>
      <c r="H5" s="114">
        <v>706328</v>
      </c>
      <c r="I5" s="115">
        <f>SUM(G5:H5)</f>
        <v>117261476</v>
      </c>
      <c r="J5" s="116">
        <v>18713086</v>
      </c>
      <c r="K5" s="117">
        <v>83987</v>
      </c>
      <c r="L5" s="118">
        <v>0</v>
      </c>
      <c r="M5" s="115">
        <f>SUM(I5,J5,K5,L5)</f>
        <v>136058549</v>
      </c>
      <c r="N5" s="107" t="s">
        <v>16</v>
      </c>
    </row>
    <row r="6" spans="1:14" ht="13.5" customHeight="1">
      <c r="A6" s="103" t="s">
        <v>17</v>
      </c>
      <c r="B6" s="114">
        <v>10662044</v>
      </c>
      <c r="C6" s="114">
        <v>0</v>
      </c>
      <c r="D6" s="114">
        <v>0</v>
      </c>
      <c r="E6" s="114">
        <v>147460</v>
      </c>
      <c r="F6" s="115">
        <f aca="true" t="shared" si="0" ref="F6:F21">SUM(B6:E6)</f>
        <v>10809504</v>
      </c>
      <c r="G6" s="114">
        <v>31715731</v>
      </c>
      <c r="H6" s="114">
        <v>146586</v>
      </c>
      <c r="I6" s="115">
        <f aca="true" t="shared" si="1" ref="I6:I21">SUM(G6:H6)</f>
        <v>31862317</v>
      </c>
      <c r="J6" s="119">
        <v>4648638</v>
      </c>
      <c r="K6" s="120">
        <v>0</v>
      </c>
      <c r="L6" s="121">
        <v>0</v>
      </c>
      <c r="M6" s="115">
        <f aca="true" t="shared" si="2" ref="M6:M21">SUM(I6,J6,K6,L6)</f>
        <v>36510955</v>
      </c>
      <c r="N6" s="107" t="s">
        <v>17</v>
      </c>
    </row>
    <row r="7" spans="1:14" ht="13.5" customHeight="1">
      <c r="A7" s="103" t="s">
        <v>18</v>
      </c>
      <c r="B7" s="114">
        <v>2484141</v>
      </c>
      <c r="C7" s="114">
        <v>0</v>
      </c>
      <c r="D7" s="114">
        <v>0</v>
      </c>
      <c r="E7" s="114">
        <v>489964</v>
      </c>
      <c r="F7" s="115">
        <f t="shared" si="0"/>
        <v>2974105</v>
      </c>
      <c r="G7" s="114">
        <v>23139747</v>
      </c>
      <c r="H7" s="114">
        <v>149841</v>
      </c>
      <c r="I7" s="115">
        <f t="shared" si="1"/>
        <v>23289588</v>
      </c>
      <c r="J7" s="119">
        <v>7596677</v>
      </c>
      <c r="K7" s="120">
        <v>0</v>
      </c>
      <c r="L7" s="121">
        <v>0</v>
      </c>
      <c r="M7" s="115">
        <f t="shared" si="2"/>
        <v>30886265</v>
      </c>
      <c r="N7" s="107" t="s">
        <v>18</v>
      </c>
    </row>
    <row r="8" spans="1:14" ht="13.5" customHeight="1">
      <c r="A8" s="103" t="s">
        <v>19</v>
      </c>
      <c r="B8" s="114">
        <v>3277875</v>
      </c>
      <c r="C8" s="114">
        <v>0</v>
      </c>
      <c r="D8" s="114">
        <v>0</v>
      </c>
      <c r="E8" s="114">
        <v>38125</v>
      </c>
      <c r="F8" s="115">
        <f t="shared" si="0"/>
        <v>3316000</v>
      </c>
      <c r="G8" s="114">
        <v>23011151</v>
      </c>
      <c r="H8" s="114">
        <v>51691</v>
      </c>
      <c r="I8" s="115">
        <f t="shared" si="1"/>
        <v>23062842</v>
      </c>
      <c r="J8" s="119">
        <v>5334774</v>
      </c>
      <c r="K8" s="120">
        <v>0</v>
      </c>
      <c r="L8" s="121">
        <v>0</v>
      </c>
      <c r="M8" s="115">
        <f t="shared" si="2"/>
        <v>28397616</v>
      </c>
      <c r="N8" s="107" t="s">
        <v>19</v>
      </c>
    </row>
    <row r="9" spans="1:14" ht="13.5" customHeight="1">
      <c r="A9" s="122" t="s">
        <v>20</v>
      </c>
      <c r="B9" s="123">
        <v>3681098</v>
      </c>
      <c r="C9" s="123">
        <v>0</v>
      </c>
      <c r="D9" s="123">
        <v>0</v>
      </c>
      <c r="E9" s="123">
        <v>42500</v>
      </c>
      <c r="F9" s="124">
        <f t="shared" si="0"/>
        <v>3723598</v>
      </c>
      <c r="G9" s="123">
        <v>26743539</v>
      </c>
      <c r="H9" s="123">
        <v>66563</v>
      </c>
      <c r="I9" s="124">
        <f t="shared" si="1"/>
        <v>26810102</v>
      </c>
      <c r="J9" s="125">
        <v>6737343</v>
      </c>
      <c r="K9" s="126">
        <v>0</v>
      </c>
      <c r="L9" s="127">
        <v>0</v>
      </c>
      <c r="M9" s="115">
        <f t="shared" si="2"/>
        <v>33547445</v>
      </c>
      <c r="N9" s="128" t="s">
        <v>20</v>
      </c>
    </row>
    <row r="10" spans="1:14" s="3" customFormat="1" ht="13.5" customHeight="1">
      <c r="A10" s="103" t="s">
        <v>21</v>
      </c>
      <c r="B10" s="114">
        <v>7012443</v>
      </c>
      <c r="C10" s="114">
        <v>0</v>
      </c>
      <c r="D10" s="114">
        <v>0</v>
      </c>
      <c r="E10" s="114">
        <v>248641</v>
      </c>
      <c r="F10" s="115">
        <f t="shared" si="0"/>
        <v>7261084</v>
      </c>
      <c r="G10" s="114">
        <v>42779756</v>
      </c>
      <c r="H10" s="114">
        <v>316341</v>
      </c>
      <c r="I10" s="115">
        <f t="shared" si="1"/>
        <v>43096097</v>
      </c>
      <c r="J10" s="116">
        <v>8801725</v>
      </c>
      <c r="K10" s="117">
        <v>0</v>
      </c>
      <c r="L10" s="121">
        <v>0</v>
      </c>
      <c r="M10" s="129">
        <f t="shared" si="2"/>
        <v>51897822</v>
      </c>
      <c r="N10" s="107" t="s">
        <v>21</v>
      </c>
    </row>
    <row r="11" spans="1:14" s="3" customFormat="1" ht="13.5" customHeight="1">
      <c r="A11" s="103" t="s">
        <v>114</v>
      </c>
      <c r="B11" s="114">
        <v>4162371</v>
      </c>
      <c r="C11" s="114">
        <v>0</v>
      </c>
      <c r="D11" s="114">
        <v>0</v>
      </c>
      <c r="E11" s="114">
        <v>265378</v>
      </c>
      <c r="F11" s="115">
        <f t="shared" si="0"/>
        <v>4427749</v>
      </c>
      <c r="G11" s="114">
        <v>27771101</v>
      </c>
      <c r="H11" s="114">
        <v>103551</v>
      </c>
      <c r="I11" s="115">
        <f t="shared" si="1"/>
        <v>27874652</v>
      </c>
      <c r="J11" s="119">
        <v>6765364</v>
      </c>
      <c r="K11" s="120">
        <v>58125</v>
      </c>
      <c r="L11" s="121">
        <v>0</v>
      </c>
      <c r="M11" s="115">
        <f t="shared" si="2"/>
        <v>34698141</v>
      </c>
      <c r="N11" s="107" t="s">
        <v>87</v>
      </c>
    </row>
    <row r="12" spans="1:14" s="3" customFormat="1" ht="13.5" customHeight="1">
      <c r="A12" s="103" t="s">
        <v>117</v>
      </c>
      <c r="B12" s="114">
        <v>12454046</v>
      </c>
      <c r="C12" s="114">
        <v>0</v>
      </c>
      <c r="D12" s="114">
        <v>0</v>
      </c>
      <c r="E12" s="114">
        <v>0</v>
      </c>
      <c r="F12" s="115">
        <f t="shared" si="0"/>
        <v>12454046</v>
      </c>
      <c r="G12" s="114">
        <v>39819870</v>
      </c>
      <c r="H12" s="114">
        <v>341743</v>
      </c>
      <c r="I12" s="115">
        <f t="shared" si="1"/>
        <v>40161613</v>
      </c>
      <c r="J12" s="119">
        <v>8232701</v>
      </c>
      <c r="K12" s="120">
        <v>0</v>
      </c>
      <c r="L12" s="121">
        <v>0</v>
      </c>
      <c r="M12" s="115">
        <f t="shared" si="2"/>
        <v>48394314</v>
      </c>
      <c r="N12" s="107" t="s">
        <v>88</v>
      </c>
    </row>
    <row r="13" spans="1:14" s="3" customFormat="1" ht="13.5" customHeight="1">
      <c r="A13" s="103" t="s">
        <v>120</v>
      </c>
      <c r="B13" s="114">
        <v>11787211</v>
      </c>
      <c r="C13" s="114">
        <v>0</v>
      </c>
      <c r="D13" s="114">
        <v>0</v>
      </c>
      <c r="E13" s="114">
        <v>6741056</v>
      </c>
      <c r="F13" s="115">
        <f t="shared" si="0"/>
        <v>18528267</v>
      </c>
      <c r="G13" s="114">
        <v>63850737</v>
      </c>
      <c r="H13" s="114">
        <v>308175</v>
      </c>
      <c r="I13" s="115">
        <f t="shared" si="1"/>
        <v>64158912</v>
      </c>
      <c r="J13" s="119">
        <v>13769770</v>
      </c>
      <c r="K13" s="120">
        <v>0</v>
      </c>
      <c r="L13" s="121">
        <v>0</v>
      </c>
      <c r="M13" s="115">
        <f t="shared" si="2"/>
        <v>77928682</v>
      </c>
      <c r="N13" s="107" t="s">
        <v>89</v>
      </c>
    </row>
    <row r="14" spans="1:14" ht="13.5" customHeight="1">
      <c r="A14" s="122" t="s">
        <v>22</v>
      </c>
      <c r="B14" s="123">
        <v>2723362</v>
      </c>
      <c r="C14" s="123">
        <v>0</v>
      </c>
      <c r="D14" s="123">
        <v>0</v>
      </c>
      <c r="E14" s="123">
        <v>0</v>
      </c>
      <c r="F14" s="124">
        <f t="shared" si="0"/>
        <v>2723362</v>
      </c>
      <c r="G14" s="123">
        <v>6751158</v>
      </c>
      <c r="H14" s="123">
        <v>99307</v>
      </c>
      <c r="I14" s="124">
        <f t="shared" si="1"/>
        <v>6850465</v>
      </c>
      <c r="J14" s="125">
        <v>689460</v>
      </c>
      <c r="K14" s="126">
        <v>0</v>
      </c>
      <c r="L14" s="127">
        <v>0</v>
      </c>
      <c r="M14" s="130">
        <f t="shared" si="2"/>
        <v>7539925</v>
      </c>
      <c r="N14" s="128" t="s">
        <v>22</v>
      </c>
    </row>
    <row r="15" spans="1:14" ht="13.5" customHeight="1">
      <c r="A15" s="103" t="s">
        <v>23</v>
      </c>
      <c r="B15" s="114">
        <v>39221</v>
      </c>
      <c r="C15" s="114">
        <v>0</v>
      </c>
      <c r="D15" s="114">
        <v>0</v>
      </c>
      <c r="E15" s="114">
        <v>36027</v>
      </c>
      <c r="F15" s="115">
        <f t="shared" si="0"/>
        <v>75248</v>
      </c>
      <c r="G15" s="114">
        <v>197694</v>
      </c>
      <c r="H15" s="114">
        <v>4907</v>
      </c>
      <c r="I15" s="115">
        <f t="shared" si="1"/>
        <v>202601</v>
      </c>
      <c r="J15" s="116">
        <v>0</v>
      </c>
      <c r="K15" s="117">
        <v>0</v>
      </c>
      <c r="L15" s="121">
        <v>0</v>
      </c>
      <c r="M15" s="115">
        <f t="shared" si="2"/>
        <v>202601</v>
      </c>
      <c r="N15" s="107" t="s">
        <v>23</v>
      </c>
    </row>
    <row r="16" spans="1:14" ht="13.5" customHeight="1">
      <c r="A16" s="103" t="s">
        <v>126</v>
      </c>
      <c r="B16" s="114">
        <v>2150725</v>
      </c>
      <c r="C16" s="114">
        <v>0</v>
      </c>
      <c r="D16" s="114">
        <v>0</v>
      </c>
      <c r="E16" s="114">
        <v>1266582</v>
      </c>
      <c r="F16" s="115">
        <f t="shared" si="0"/>
        <v>3417307</v>
      </c>
      <c r="G16" s="114">
        <v>8812510</v>
      </c>
      <c r="H16" s="114">
        <v>3503</v>
      </c>
      <c r="I16" s="115">
        <f t="shared" si="1"/>
        <v>8816013</v>
      </c>
      <c r="J16" s="119">
        <v>773882</v>
      </c>
      <c r="K16" s="120">
        <v>0</v>
      </c>
      <c r="L16" s="121">
        <v>0</v>
      </c>
      <c r="M16" s="115">
        <f t="shared" si="2"/>
        <v>9589895</v>
      </c>
      <c r="N16" s="107" t="s">
        <v>90</v>
      </c>
    </row>
    <row r="17" spans="1:14" ht="13.5" customHeight="1">
      <c r="A17" s="103" t="s">
        <v>129</v>
      </c>
      <c r="B17" s="114">
        <v>3892240</v>
      </c>
      <c r="C17" s="114">
        <v>0</v>
      </c>
      <c r="D17" s="114">
        <v>0</v>
      </c>
      <c r="E17" s="114">
        <v>0</v>
      </c>
      <c r="F17" s="115">
        <f t="shared" si="0"/>
        <v>3892240</v>
      </c>
      <c r="G17" s="114">
        <v>13917668</v>
      </c>
      <c r="H17" s="114">
        <v>165928</v>
      </c>
      <c r="I17" s="115">
        <f t="shared" si="1"/>
        <v>14083596</v>
      </c>
      <c r="J17" s="119">
        <v>2557542</v>
      </c>
      <c r="K17" s="120">
        <v>0</v>
      </c>
      <c r="L17" s="121">
        <v>0</v>
      </c>
      <c r="M17" s="115">
        <f t="shared" si="2"/>
        <v>16641138</v>
      </c>
      <c r="N17" s="107" t="s">
        <v>91</v>
      </c>
    </row>
    <row r="18" spans="1:14" ht="13.5" customHeight="1">
      <c r="A18" s="103" t="s">
        <v>24</v>
      </c>
      <c r="B18" s="114">
        <v>926252</v>
      </c>
      <c r="C18" s="114">
        <v>0</v>
      </c>
      <c r="D18" s="114">
        <v>0</v>
      </c>
      <c r="E18" s="114">
        <v>4784699</v>
      </c>
      <c r="F18" s="115">
        <f t="shared" si="0"/>
        <v>5710951</v>
      </c>
      <c r="G18" s="114">
        <v>5619692</v>
      </c>
      <c r="H18" s="114">
        <v>0</v>
      </c>
      <c r="I18" s="115">
        <f t="shared" si="1"/>
        <v>5619692</v>
      </c>
      <c r="J18" s="119">
        <v>1433580</v>
      </c>
      <c r="K18" s="120">
        <v>0</v>
      </c>
      <c r="L18" s="121">
        <v>0</v>
      </c>
      <c r="M18" s="115">
        <f t="shared" si="2"/>
        <v>7053272</v>
      </c>
      <c r="N18" s="107" t="s">
        <v>24</v>
      </c>
    </row>
    <row r="19" spans="1:14" ht="13.5" customHeight="1">
      <c r="A19" s="122" t="s">
        <v>25</v>
      </c>
      <c r="B19" s="123">
        <v>1169598</v>
      </c>
      <c r="C19" s="123">
        <v>0</v>
      </c>
      <c r="D19" s="123">
        <v>0</v>
      </c>
      <c r="E19" s="123">
        <v>0</v>
      </c>
      <c r="F19" s="124">
        <f t="shared" si="0"/>
        <v>1169598</v>
      </c>
      <c r="G19" s="123">
        <v>4441828</v>
      </c>
      <c r="H19" s="123">
        <v>96318</v>
      </c>
      <c r="I19" s="124">
        <f t="shared" si="1"/>
        <v>4538146</v>
      </c>
      <c r="J19" s="125">
        <v>472449</v>
      </c>
      <c r="K19" s="126">
        <v>0</v>
      </c>
      <c r="L19" s="127">
        <v>0</v>
      </c>
      <c r="M19" s="115">
        <f t="shared" si="2"/>
        <v>5010595</v>
      </c>
      <c r="N19" s="128" t="s">
        <v>25</v>
      </c>
    </row>
    <row r="20" spans="1:14" ht="13.5" customHeight="1">
      <c r="A20" s="103" t="s">
        <v>195</v>
      </c>
      <c r="B20" s="114">
        <v>432437</v>
      </c>
      <c r="C20" s="114">
        <v>0</v>
      </c>
      <c r="D20" s="114">
        <v>0</v>
      </c>
      <c r="E20" s="114">
        <v>0</v>
      </c>
      <c r="F20" s="115">
        <f t="shared" si="0"/>
        <v>432437</v>
      </c>
      <c r="G20" s="114">
        <v>4475160</v>
      </c>
      <c r="H20" s="114">
        <v>28871</v>
      </c>
      <c r="I20" s="115">
        <f t="shared" si="1"/>
        <v>4504031</v>
      </c>
      <c r="J20" s="116">
        <v>1043081</v>
      </c>
      <c r="K20" s="117">
        <v>0</v>
      </c>
      <c r="L20" s="121">
        <v>0</v>
      </c>
      <c r="M20" s="129">
        <f t="shared" si="2"/>
        <v>5547112</v>
      </c>
      <c r="N20" s="107" t="s">
        <v>92</v>
      </c>
    </row>
    <row r="21" spans="1:14" ht="13.5" customHeight="1">
      <c r="A21" s="103" t="s">
        <v>96</v>
      </c>
      <c r="B21" s="114">
        <v>1407348</v>
      </c>
      <c r="C21" s="114">
        <v>0</v>
      </c>
      <c r="D21" s="114">
        <v>0</v>
      </c>
      <c r="E21" s="114">
        <v>0</v>
      </c>
      <c r="F21" s="115">
        <f t="shared" si="0"/>
        <v>1407348</v>
      </c>
      <c r="G21" s="114">
        <v>5468335</v>
      </c>
      <c r="H21" s="114">
        <v>33291</v>
      </c>
      <c r="I21" s="115">
        <f t="shared" si="1"/>
        <v>5501626</v>
      </c>
      <c r="J21" s="125">
        <v>1107477</v>
      </c>
      <c r="K21" s="126">
        <v>0</v>
      </c>
      <c r="L21" s="121">
        <v>0</v>
      </c>
      <c r="M21" s="115">
        <f t="shared" si="2"/>
        <v>6609103</v>
      </c>
      <c r="N21" s="107" t="s">
        <v>93</v>
      </c>
    </row>
    <row r="22" spans="1:14" ht="13.5" customHeight="1">
      <c r="A22" s="265" t="s">
        <v>196</v>
      </c>
      <c r="B22" s="131">
        <f>SUM(B5:B21)</f>
        <v>99422469</v>
      </c>
      <c r="C22" s="131">
        <f aca="true" t="shared" si="3" ref="C22:M22">SUM(C5:C21)</f>
        <v>0</v>
      </c>
      <c r="D22" s="131">
        <f t="shared" si="3"/>
        <v>0</v>
      </c>
      <c r="E22" s="131">
        <f t="shared" si="3"/>
        <v>16785470</v>
      </c>
      <c r="F22" s="131">
        <f t="shared" si="3"/>
        <v>116207939</v>
      </c>
      <c r="G22" s="131">
        <f t="shared" si="3"/>
        <v>445070825</v>
      </c>
      <c r="H22" s="131">
        <f t="shared" si="3"/>
        <v>2622944</v>
      </c>
      <c r="I22" s="131">
        <f t="shared" si="3"/>
        <v>447693769</v>
      </c>
      <c r="J22" s="131">
        <f t="shared" si="3"/>
        <v>88677549</v>
      </c>
      <c r="K22" s="131">
        <f t="shared" si="3"/>
        <v>142112</v>
      </c>
      <c r="L22" s="131">
        <f t="shared" si="3"/>
        <v>0</v>
      </c>
      <c r="M22" s="131">
        <f t="shared" si="3"/>
        <v>536513430</v>
      </c>
      <c r="N22" s="271" t="s">
        <v>203</v>
      </c>
    </row>
    <row r="23" spans="1:14" ht="13.5" customHeight="1">
      <c r="A23" s="103" t="s">
        <v>26</v>
      </c>
      <c r="B23" s="132" t="s">
        <v>197</v>
      </c>
      <c r="C23" s="132" t="s">
        <v>197</v>
      </c>
      <c r="D23" s="132" t="s">
        <v>197</v>
      </c>
      <c r="E23" s="132" t="s">
        <v>197</v>
      </c>
      <c r="F23" s="132" t="s">
        <v>197</v>
      </c>
      <c r="G23" s="132" t="s">
        <v>197</v>
      </c>
      <c r="H23" s="132" t="s">
        <v>197</v>
      </c>
      <c r="I23" s="132" t="s">
        <v>197</v>
      </c>
      <c r="J23" s="132" t="s">
        <v>197</v>
      </c>
      <c r="K23" s="132" t="s">
        <v>197</v>
      </c>
      <c r="L23" s="132" t="s">
        <v>197</v>
      </c>
      <c r="M23" s="132" t="s">
        <v>197</v>
      </c>
      <c r="N23" s="107" t="s">
        <v>26</v>
      </c>
    </row>
    <row r="24" spans="1:14" ht="13.5" customHeight="1">
      <c r="A24" s="103" t="s">
        <v>27</v>
      </c>
      <c r="B24" s="132" t="s">
        <v>197</v>
      </c>
      <c r="C24" s="132" t="s">
        <v>197</v>
      </c>
      <c r="D24" s="132" t="s">
        <v>197</v>
      </c>
      <c r="E24" s="132" t="s">
        <v>197</v>
      </c>
      <c r="F24" s="132" t="s">
        <v>197</v>
      </c>
      <c r="G24" s="132" t="s">
        <v>197</v>
      </c>
      <c r="H24" s="132" t="s">
        <v>197</v>
      </c>
      <c r="I24" s="132" t="s">
        <v>197</v>
      </c>
      <c r="J24" s="132" t="s">
        <v>197</v>
      </c>
      <c r="K24" s="132" t="s">
        <v>197</v>
      </c>
      <c r="L24" s="132" t="s">
        <v>197</v>
      </c>
      <c r="M24" s="132" t="s">
        <v>197</v>
      </c>
      <c r="N24" s="107" t="s">
        <v>27</v>
      </c>
    </row>
    <row r="25" spans="1:14" s="3" customFormat="1" ht="13.5" customHeight="1">
      <c r="A25" s="103" t="s">
        <v>28</v>
      </c>
      <c r="B25" s="132" t="s">
        <v>197</v>
      </c>
      <c r="C25" s="132" t="s">
        <v>197</v>
      </c>
      <c r="D25" s="132" t="s">
        <v>197</v>
      </c>
      <c r="E25" s="132" t="s">
        <v>197</v>
      </c>
      <c r="F25" s="132" t="s">
        <v>197</v>
      </c>
      <c r="G25" s="132" t="s">
        <v>197</v>
      </c>
      <c r="H25" s="132" t="s">
        <v>197</v>
      </c>
      <c r="I25" s="132" t="s">
        <v>197</v>
      </c>
      <c r="J25" s="132" t="s">
        <v>197</v>
      </c>
      <c r="K25" s="132" t="s">
        <v>197</v>
      </c>
      <c r="L25" s="132" t="s">
        <v>197</v>
      </c>
      <c r="M25" s="132" t="s">
        <v>197</v>
      </c>
      <c r="N25" s="107" t="s">
        <v>28</v>
      </c>
    </row>
    <row r="26" spans="1:14" s="3" customFormat="1" ht="13.5" customHeight="1" thickBot="1">
      <c r="A26" s="303" t="s">
        <v>29</v>
      </c>
      <c r="B26" s="304" t="s">
        <v>198</v>
      </c>
      <c r="C26" s="304" t="s">
        <v>198</v>
      </c>
      <c r="D26" s="304" t="s">
        <v>198</v>
      </c>
      <c r="E26" s="304" t="s">
        <v>198</v>
      </c>
      <c r="F26" s="304" t="s">
        <v>198</v>
      </c>
      <c r="G26" s="304" t="s">
        <v>198</v>
      </c>
      <c r="H26" s="305" t="s">
        <v>198</v>
      </c>
      <c r="I26" s="306" t="s">
        <v>198</v>
      </c>
      <c r="J26" s="306" t="s">
        <v>198</v>
      </c>
      <c r="K26" s="306" t="s">
        <v>198</v>
      </c>
      <c r="L26" s="306" t="s">
        <v>198</v>
      </c>
      <c r="M26" s="306" t="s">
        <v>198</v>
      </c>
      <c r="N26" s="307" t="s">
        <v>204</v>
      </c>
    </row>
    <row r="27" spans="1:14" ht="13.5" customHeight="1" thickBot="1" thickTop="1">
      <c r="A27" s="268" t="s">
        <v>30</v>
      </c>
      <c r="B27" s="277">
        <f>SUM(B22)</f>
        <v>99422469</v>
      </c>
      <c r="C27" s="269">
        <f aca="true" t="shared" si="4" ref="C27:M27">SUM(C22)</f>
        <v>0</v>
      </c>
      <c r="D27" s="269">
        <f t="shared" si="4"/>
        <v>0</v>
      </c>
      <c r="E27" s="277">
        <f t="shared" si="4"/>
        <v>16785470</v>
      </c>
      <c r="F27" s="277">
        <f t="shared" si="4"/>
        <v>116207939</v>
      </c>
      <c r="G27" s="277">
        <f t="shared" si="4"/>
        <v>445070825</v>
      </c>
      <c r="H27" s="269">
        <f t="shared" si="4"/>
        <v>2622944</v>
      </c>
      <c r="I27" s="278">
        <f t="shared" si="4"/>
        <v>447693769</v>
      </c>
      <c r="J27" s="278">
        <f t="shared" si="4"/>
        <v>88677549</v>
      </c>
      <c r="K27" s="278">
        <f t="shared" si="4"/>
        <v>142112</v>
      </c>
      <c r="L27" s="269">
        <f t="shared" si="4"/>
        <v>0</v>
      </c>
      <c r="M27" s="269">
        <f t="shared" si="4"/>
        <v>536513430</v>
      </c>
      <c r="N27" s="272" t="s">
        <v>205</v>
      </c>
    </row>
    <row r="28" spans="1:14" ht="13.5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5"/>
    </row>
    <row r="29" spans="1:14" ht="13.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21.75" thickBot="1">
      <c r="A30" s="5" t="s">
        <v>177</v>
      </c>
      <c r="B30" s="135"/>
      <c r="C30" s="135"/>
      <c r="D30" s="135"/>
      <c r="E30" s="135"/>
      <c r="F30" s="135"/>
      <c r="G30" s="135"/>
      <c r="H30" s="137"/>
      <c r="I30" s="135"/>
      <c r="J30" s="138"/>
      <c r="K30" s="135"/>
      <c r="L30" s="138" t="s">
        <v>1</v>
      </c>
      <c r="M30" s="135"/>
      <c r="N30" s="135"/>
    </row>
    <row r="31" spans="1:14" ht="13.5">
      <c r="A31" s="432" t="s">
        <v>6</v>
      </c>
      <c r="B31" s="471" t="s">
        <v>67</v>
      </c>
      <c r="C31" s="472"/>
      <c r="D31" s="473"/>
      <c r="E31" s="474" t="s">
        <v>178</v>
      </c>
      <c r="F31" s="139" t="s">
        <v>80</v>
      </c>
      <c r="G31" s="140"/>
      <c r="H31" s="140"/>
      <c r="I31" s="140"/>
      <c r="J31" s="140"/>
      <c r="K31" s="141"/>
      <c r="L31" s="469" t="s">
        <v>180</v>
      </c>
      <c r="M31" s="142"/>
      <c r="N31" s="135"/>
    </row>
    <row r="32" spans="1:14" ht="13.5">
      <c r="A32" s="433"/>
      <c r="B32" s="429" t="s">
        <v>192</v>
      </c>
      <c r="C32" s="429" t="s">
        <v>190</v>
      </c>
      <c r="D32" s="104"/>
      <c r="E32" s="430"/>
      <c r="F32" s="453" t="s">
        <v>179</v>
      </c>
      <c r="G32" s="454"/>
      <c r="H32" s="454"/>
      <c r="I32" s="454"/>
      <c r="J32" s="454"/>
      <c r="K32" s="454"/>
      <c r="L32" s="427"/>
      <c r="M32" s="135"/>
      <c r="N32" s="135"/>
    </row>
    <row r="33" spans="1:14" ht="13.5">
      <c r="A33" s="433"/>
      <c r="B33" s="430"/>
      <c r="C33" s="430"/>
      <c r="D33" s="143" t="s">
        <v>78</v>
      </c>
      <c r="E33" s="430"/>
      <c r="F33" s="105" t="s">
        <v>72</v>
      </c>
      <c r="G33" s="144"/>
      <c r="H33" s="105" t="s">
        <v>73</v>
      </c>
      <c r="I33" s="144"/>
      <c r="J33" s="453" t="s">
        <v>74</v>
      </c>
      <c r="K33" s="455"/>
      <c r="L33" s="427"/>
      <c r="M33" s="142"/>
      <c r="N33" s="135"/>
    </row>
    <row r="34" spans="1:14" ht="13.5">
      <c r="A34" s="434"/>
      <c r="B34" s="431"/>
      <c r="C34" s="431"/>
      <c r="D34" s="109"/>
      <c r="E34" s="431"/>
      <c r="F34" s="110" t="s">
        <v>75</v>
      </c>
      <c r="G34" s="110" t="s">
        <v>76</v>
      </c>
      <c r="H34" s="110" t="s">
        <v>75</v>
      </c>
      <c r="I34" s="110" t="s">
        <v>76</v>
      </c>
      <c r="J34" s="110" t="s">
        <v>75</v>
      </c>
      <c r="K34" s="110" t="s">
        <v>76</v>
      </c>
      <c r="L34" s="428"/>
      <c r="M34" s="142"/>
      <c r="N34" s="135"/>
    </row>
    <row r="35" spans="1:14" ht="13.5">
      <c r="A35" s="103" t="s">
        <v>16</v>
      </c>
      <c r="B35" s="114">
        <v>885400</v>
      </c>
      <c r="C35" s="114">
        <v>0</v>
      </c>
      <c r="D35" s="115">
        <f>SUM(M5,B35,C35)</f>
        <v>136943949</v>
      </c>
      <c r="E35" s="115">
        <f>F5-D35</f>
        <v>-103058854</v>
      </c>
      <c r="F35" s="114">
        <v>68193466</v>
      </c>
      <c r="G35" s="114">
        <v>50932562</v>
      </c>
      <c r="H35" s="114">
        <v>39998802</v>
      </c>
      <c r="I35" s="114">
        <v>39094668</v>
      </c>
      <c r="J35" s="114">
        <v>28194664</v>
      </c>
      <c r="K35" s="114">
        <v>11837894</v>
      </c>
      <c r="L35" s="145" t="s">
        <v>16</v>
      </c>
      <c r="M35" s="146"/>
      <c r="N35" s="135"/>
    </row>
    <row r="36" spans="1:14" ht="13.5">
      <c r="A36" s="103" t="s">
        <v>17</v>
      </c>
      <c r="B36" s="114">
        <v>16436546</v>
      </c>
      <c r="C36" s="114">
        <v>0</v>
      </c>
      <c r="D36" s="115">
        <f aca="true" t="shared" si="5" ref="D36:D51">SUM(M6,B36,C36)</f>
        <v>52947501</v>
      </c>
      <c r="E36" s="115">
        <f aca="true" t="shared" si="6" ref="E36:E51">F6-D36</f>
        <v>-42137997</v>
      </c>
      <c r="F36" s="114">
        <v>17619744</v>
      </c>
      <c r="G36" s="114">
        <v>15441284</v>
      </c>
      <c r="H36" s="114">
        <v>8250489</v>
      </c>
      <c r="I36" s="114">
        <v>7906714</v>
      </c>
      <c r="J36" s="114">
        <v>9369255</v>
      </c>
      <c r="K36" s="114">
        <v>7534570</v>
      </c>
      <c r="L36" s="145" t="s">
        <v>17</v>
      </c>
      <c r="M36" s="146"/>
      <c r="N36" s="135"/>
    </row>
    <row r="37" spans="1:14" ht="13.5">
      <c r="A37" s="103" t="s">
        <v>18</v>
      </c>
      <c r="B37" s="114">
        <v>80168</v>
      </c>
      <c r="C37" s="114">
        <v>0</v>
      </c>
      <c r="D37" s="115">
        <f t="shared" si="5"/>
        <v>30966433</v>
      </c>
      <c r="E37" s="115">
        <f t="shared" si="6"/>
        <v>-27992328</v>
      </c>
      <c r="F37" s="114">
        <v>6069532</v>
      </c>
      <c r="G37" s="114">
        <v>4706626</v>
      </c>
      <c r="H37" s="114">
        <v>5421840</v>
      </c>
      <c r="I37" s="114">
        <v>4653363</v>
      </c>
      <c r="J37" s="114">
        <v>647692</v>
      </c>
      <c r="K37" s="114">
        <v>53263</v>
      </c>
      <c r="L37" s="145" t="s">
        <v>18</v>
      </c>
      <c r="M37" s="146"/>
      <c r="N37" s="135"/>
    </row>
    <row r="38" spans="1:14" ht="13.5">
      <c r="A38" s="103" t="s">
        <v>19</v>
      </c>
      <c r="B38" s="114">
        <v>588</v>
      </c>
      <c r="C38" s="114">
        <v>0</v>
      </c>
      <c r="D38" s="115">
        <f t="shared" si="5"/>
        <v>28398204</v>
      </c>
      <c r="E38" s="115">
        <f t="shared" si="6"/>
        <v>-25082204</v>
      </c>
      <c r="F38" s="114">
        <v>5696117</v>
      </c>
      <c r="G38" s="114">
        <v>5259239</v>
      </c>
      <c r="H38" s="114">
        <v>5188916</v>
      </c>
      <c r="I38" s="114">
        <v>5188916</v>
      </c>
      <c r="J38" s="114">
        <v>507201</v>
      </c>
      <c r="K38" s="114">
        <v>70323</v>
      </c>
      <c r="L38" s="145" t="s">
        <v>19</v>
      </c>
      <c r="M38" s="146"/>
      <c r="N38" s="135"/>
    </row>
    <row r="39" spans="1:14" ht="13.5">
      <c r="A39" s="122" t="s">
        <v>20</v>
      </c>
      <c r="B39" s="114">
        <v>4400</v>
      </c>
      <c r="C39" s="114">
        <v>0</v>
      </c>
      <c r="D39" s="115">
        <f t="shared" si="5"/>
        <v>33551845</v>
      </c>
      <c r="E39" s="115">
        <f t="shared" si="6"/>
        <v>-29828247</v>
      </c>
      <c r="F39" s="123">
        <v>5917845</v>
      </c>
      <c r="G39" s="123">
        <v>5917845</v>
      </c>
      <c r="H39" s="123">
        <v>5917845</v>
      </c>
      <c r="I39" s="123">
        <v>5917845</v>
      </c>
      <c r="J39" s="123">
        <v>0</v>
      </c>
      <c r="K39" s="123">
        <v>0</v>
      </c>
      <c r="L39" s="147" t="s">
        <v>20</v>
      </c>
      <c r="M39" s="146"/>
      <c r="N39" s="135"/>
    </row>
    <row r="40" spans="1:14" ht="13.5">
      <c r="A40" s="103" t="s">
        <v>21</v>
      </c>
      <c r="B40" s="148">
        <v>0</v>
      </c>
      <c r="C40" s="149">
        <v>0</v>
      </c>
      <c r="D40" s="150">
        <f t="shared" si="5"/>
        <v>51897822</v>
      </c>
      <c r="E40" s="150">
        <f t="shared" si="6"/>
        <v>-44636738</v>
      </c>
      <c r="F40" s="114">
        <v>59269401</v>
      </c>
      <c r="G40" s="114">
        <v>11456725</v>
      </c>
      <c r="H40" s="114">
        <v>10058718</v>
      </c>
      <c r="I40" s="114">
        <v>9901754</v>
      </c>
      <c r="J40" s="114">
        <v>49210683</v>
      </c>
      <c r="K40" s="114">
        <v>1554971</v>
      </c>
      <c r="L40" s="145" t="s">
        <v>21</v>
      </c>
      <c r="M40" s="146"/>
      <c r="N40" s="135"/>
    </row>
    <row r="41" spans="1:14" ht="13.5">
      <c r="A41" s="103" t="s">
        <v>114</v>
      </c>
      <c r="B41" s="151">
        <v>6041480</v>
      </c>
      <c r="C41" s="114">
        <v>0</v>
      </c>
      <c r="D41" s="115">
        <f t="shared" si="5"/>
        <v>40739621</v>
      </c>
      <c r="E41" s="115">
        <f t="shared" si="6"/>
        <v>-36311872</v>
      </c>
      <c r="F41" s="114">
        <v>15949302</v>
      </c>
      <c r="G41" s="114">
        <v>6297757</v>
      </c>
      <c r="H41" s="114">
        <v>5640386</v>
      </c>
      <c r="I41" s="114">
        <v>5565904</v>
      </c>
      <c r="J41" s="114">
        <v>10308916</v>
      </c>
      <c r="K41" s="114">
        <v>731853</v>
      </c>
      <c r="L41" s="145" t="s">
        <v>87</v>
      </c>
      <c r="M41" s="146"/>
      <c r="N41" s="135"/>
    </row>
    <row r="42" spans="1:14" ht="13.5">
      <c r="A42" s="103" t="s">
        <v>117</v>
      </c>
      <c r="B42" s="151">
        <v>40300</v>
      </c>
      <c r="C42" s="114">
        <v>0</v>
      </c>
      <c r="D42" s="115">
        <f t="shared" si="5"/>
        <v>48434614</v>
      </c>
      <c r="E42" s="115">
        <f t="shared" si="6"/>
        <v>-35980568</v>
      </c>
      <c r="F42" s="114">
        <v>33768456</v>
      </c>
      <c r="G42" s="114">
        <v>19294045</v>
      </c>
      <c r="H42" s="114">
        <v>12201474</v>
      </c>
      <c r="I42" s="114">
        <v>11808235</v>
      </c>
      <c r="J42" s="114">
        <v>21566982</v>
      </c>
      <c r="K42" s="114">
        <v>7485810</v>
      </c>
      <c r="L42" s="145" t="s">
        <v>88</v>
      </c>
      <c r="M42" s="146"/>
      <c r="N42" s="135"/>
    </row>
    <row r="43" spans="1:14" ht="13.5">
      <c r="A43" s="103" t="s">
        <v>120</v>
      </c>
      <c r="B43" s="151">
        <v>0</v>
      </c>
      <c r="C43" s="114">
        <v>0</v>
      </c>
      <c r="D43" s="115">
        <f t="shared" si="5"/>
        <v>77928682</v>
      </c>
      <c r="E43" s="115">
        <f t="shared" si="6"/>
        <v>-59400415</v>
      </c>
      <c r="F43" s="114">
        <v>27791199</v>
      </c>
      <c r="G43" s="114">
        <v>18438863</v>
      </c>
      <c r="H43" s="114">
        <v>15284486</v>
      </c>
      <c r="I43" s="114">
        <v>15163730</v>
      </c>
      <c r="J43" s="114">
        <v>12506713</v>
      </c>
      <c r="K43" s="114">
        <v>3275133</v>
      </c>
      <c r="L43" s="145" t="s">
        <v>89</v>
      </c>
      <c r="M43" s="146"/>
      <c r="N43" s="135"/>
    </row>
    <row r="44" spans="1:14" ht="13.5">
      <c r="A44" s="122" t="s">
        <v>22</v>
      </c>
      <c r="B44" s="152">
        <v>0</v>
      </c>
      <c r="C44" s="123">
        <v>0</v>
      </c>
      <c r="D44" s="124">
        <f t="shared" si="5"/>
        <v>7539925</v>
      </c>
      <c r="E44" s="124">
        <f t="shared" si="6"/>
        <v>-4816563</v>
      </c>
      <c r="F44" s="123">
        <v>4533130</v>
      </c>
      <c r="G44" s="123">
        <v>4481983</v>
      </c>
      <c r="H44" s="123">
        <v>4057961</v>
      </c>
      <c r="I44" s="123">
        <v>4056144</v>
      </c>
      <c r="J44" s="123">
        <v>475169</v>
      </c>
      <c r="K44" s="123">
        <v>425839</v>
      </c>
      <c r="L44" s="147" t="s">
        <v>22</v>
      </c>
      <c r="M44" s="146"/>
      <c r="N44" s="135"/>
    </row>
    <row r="45" spans="1:14" ht="13.5">
      <c r="A45" s="103" t="s">
        <v>23</v>
      </c>
      <c r="B45" s="114">
        <v>0</v>
      </c>
      <c r="C45" s="114">
        <v>0</v>
      </c>
      <c r="D45" s="115">
        <f t="shared" si="5"/>
        <v>202601</v>
      </c>
      <c r="E45" s="115">
        <f t="shared" si="6"/>
        <v>-127353</v>
      </c>
      <c r="F45" s="114">
        <v>75268</v>
      </c>
      <c r="G45" s="114">
        <v>75248</v>
      </c>
      <c r="H45" s="114">
        <v>72138</v>
      </c>
      <c r="I45" s="114">
        <v>72138</v>
      </c>
      <c r="J45" s="114">
        <v>3130</v>
      </c>
      <c r="K45" s="114">
        <v>3110</v>
      </c>
      <c r="L45" s="145" t="s">
        <v>23</v>
      </c>
      <c r="M45" s="146"/>
      <c r="N45" s="135"/>
    </row>
    <row r="46" spans="1:14" ht="13.5">
      <c r="A46" s="103" t="s">
        <v>151</v>
      </c>
      <c r="B46" s="114">
        <v>1266582</v>
      </c>
      <c r="C46" s="114">
        <v>0</v>
      </c>
      <c r="D46" s="115">
        <f t="shared" si="5"/>
        <v>10856477</v>
      </c>
      <c r="E46" s="115">
        <f t="shared" si="6"/>
        <v>-7439170</v>
      </c>
      <c r="F46" s="114">
        <v>3783459</v>
      </c>
      <c r="G46" s="114">
        <v>3742286</v>
      </c>
      <c r="H46" s="114">
        <v>3052407</v>
      </c>
      <c r="I46" s="114">
        <v>3052407</v>
      </c>
      <c r="J46" s="114">
        <v>731052</v>
      </c>
      <c r="K46" s="114">
        <v>689879</v>
      </c>
      <c r="L46" s="145" t="s">
        <v>90</v>
      </c>
      <c r="M46" s="146"/>
      <c r="N46" s="135"/>
    </row>
    <row r="47" spans="1:14" ht="13.5">
      <c r="A47" s="103" t="s">
        <v>174</v>
      </c>
      <c r="B47" s="114">
        <v>0</v>
      </c>
      <c r="C47" s="114">
        <v>0</v>
      </c>
      <c r="D47" s="115">
        <f t="shared" si="5"/>
        <v>16641138</v>
      </c>
      <c r="E47" s="115">
        <f t="shared" si="6"/>
        <v>-12748898</v>
      </c>
      <c r="F47" s="114">
        <v>8578881</v>
      </c>
      <c r="G47" s="114">
        <v>5591724</v>
      </c>
      <c r="H47" s="114">
        <v>5608313</v>
      </c>
      <c r="I47" s="114">
        <v>5334141</v>
      </c>
      <c r="J47" s="114">
        <v>2970568</v>
      </c>
      <c r="K47" s="114">
        <v>257583</v>
      </c>
      <c r="L47" s="145" t="s">
        <v>91</v>
      </c>
      <c r="M47" s="146"/>
      <c r="N47" s="135"/>
    </row>
    <row r="48" spans="1:14" ht="13.5">
      <c r="A48" s="103" t="s">
        <v>24</v>
      </c>
      <c r="B48" s="114">
        <v>0</v>
      </c>
      <c r="C48" s="114">
        <v>0</v>
      </c>
      <c r="D48" s="115">
        <f t="shared" si="5"/>
        <v>7053272</v>
      </c>
      <c r="E48" s="115">
        <f t="shared" si="6"/>
        <v>-1342321</v>
      </c>
      <c r="F48" s="114">
        <v>1447489</v>
      </c>
      <c r="G48" s="114">
        <v>1400724</v>
      </c>
      <c r="H48" s="114">
        <v>1400724</v>
      </c>
      <c r="I48" s="114">
        <v>1400724</v>
      </c>
      <c r="J48" s="114">
        <v>46765</v>
      </c>
      <c r="K48" s="114">
        <v>0</v>
      </c>
      <c r="L48" s="145" t="s">
        <v>24</v>
      </c>
      <c r="M48" s="146"/>
      <c r="N48" s="135"/>
    </row>
    <row r="49" spans="1:14" ht="13.5">
      <c r="A49" s="122" t="s">
        <v>25</v>
      </c>
      <c r="B49" s="123">
        <v>0</v>
      </c>
      <c r="C49" s="114">
        <v>0</v>
      </c>
      <c r="D49" s="115">
        <f t="shared" si="5"/>
        <v>5010595</v>
      </c>
      <c r="E49" s="115">
        <f t="shared" si="6"/>
        <v>-3840997</v>
      </c>
      <c r="F49" s="123">
        <v>2896279</v>
      </c>
      <c r="G49" s="123">
        <v>2173041</v>
      </c>
      <c r="H49" s="123">
        <v>2043121</v>
      </c>
      <c r="I49" s="123">
        <v>2024521</v>
      </c>
      <c r="J49" s="123">
        <v>853158</v>
      </c>
      <c r="K49" s="123">
        <v>148520</v>
      </c>
      <c r="L49" s="147" t="s">
        <v>25</v>
      </c>
      <c r="M49" s="146"/>
      <c r="N49" s="135"/>
    </row>
    <row r="50" spans="1:14" ht="13.5">
      <c r="A50" s="103" t="s">
        <v>195</v>
      </c>
      <c r="B50" s="114">
        <v>0</v>
      </c>
      <c r="C50" s="148">
        <v>0</v>
      </c>
      <c r="D50" s="150">
        <f t="shared" si="5"/>
        <v>5547112</v>
      </c>
      <c r="E50" s="150">
        <f t="shared" si="6"/>
        <v>-5114675</v>
      </c>
      <c r="F50" s="114">
        <v>786898</v>
      </c>
      <c r="G50" s="114">
        <v>775857</v>
      </c>
      <c r="H50" s="114">
        <v>723055</v>
      </c>
      <c r="I50" s="114">
        <v>723055</v>
      </c>
      <c r="J50" s="114">
        <v>63843</v>
      </c>
      <c r="K50" s="114">
        <v>52802</v>
      </c>
      <c r="L50" s="145" t="s">
        <v>92</v>
      </c>
      <c r="M50" s="146"/>
      <c r="N50" s="135"/>
    </row>
    <row r="51" spans="1:14" ht="13.5">
      <c r="A51" s="103" t="s">
        <v>181</v>
      </c>
      <c r="B51" s="114">
        <v>0</v>
      </c>
      <c r="C51" s="152">
        <v>0</v>
      </c>
      <c r="D51" s="124">
        <f t="shared" si="5"/>
        <v>6609103</v>
      </c>
      <c r="E51" s="124">
        <f t="shared" si="6"/>
        <v>-5201755</v>
      </c>
      <c r="F51" s="114">
        <v>2343984</v>
      </c>
      <c r="G51" s="114">
        <v>2214298</v>
      </c>
      <c r="H51" s="114">
        <v>2137188</v>
      </c>
      <c r="I51" s="114">
        <v>2137188</v>
      </c>
      <c r="J51" s="114">
        <v>206796</v>
      </c>
      <c r="K51" s="114">
        <v>77110</v>
      </c>
      <c r="L51" s="145" t="s">
        <v>93</v>
      </c>
      <c r="M51" s="146"/>
      <c r="N51" s="135"/>
    </row>
    <row r="52" spans="1:14" ht="13.5">
      <c r="A52" s="265" t="s">
        <v>196</v>
      </c>
      <c r="B52" s="266">
        <f>SUM(B35:B51)</f>
        <v>24755464</v>
      </c>
      <c r="C52" s="266">
        <f aca="true" t="shared" si="7" ref="C52:K52">SUM(C35:C51)</f>
        <v>0</v>
      </c>
      <c r="D52" s="266">
        <f t="shared" si="7"/>
        <v>561268894</v>
      </c>
      <c r="E52" s="266">
        <f t="shared" si="7"/>
        <v>-445060955</v>
      </c>
      <c r="F52" s="266">
        <f t="shared" si="7"/>
        <v>264720450</v>
      </c>
      <c r="G52" s="266">
        <f t="shared" si="7"/>
        <v>158200107</v>
      </c>
      <c r="H52" s="266">
        <f t="shared" si="7"/>
        <v>127057863</v>
      </c>
      <c r="I52" s="266">
        <f t="shared" si="7"/>
        <v>124001447</v>
      </c>
      <c r="J52" s="266">
        <f t="shared" si="7"/>
        <v>137662587</v>
      </c>
      <c r="K52" s="266">
        <f t="shared" si="7"/>
        <v>34198660</v>
      </c>
      <c r="L52" s="267" t="s">
        <v>203</v>
      </c>
      <c r="M52" s="146"/>
      <c r="N52" s="135"/>
    </row>
    <row r="53" spans="1:14" ht="13.5">
      <c r="A53" s="103" t="s">
        <v>26</v>
      </c>
      <c r="B53" s="132" t="s">
        <v>197</v>
      </c>
      <c r="C53" s="132" t="s">
        <v>197</v>
      </c>
      <c r="D53" s="132" t="s">
        <v>197</v>
      </c>
      <c r="E53" s="132" t="s">
        <v>197</v>
      </c>
      <c r="F53" s="132" t="s">
        <v>197</v>
      </c>
      <c r="G53" s="132" t="s">
        <v>197</v>
      </c>
      <c r="H53" s="132" t="s">
        <v>197</v>
      </c>
      <c r="I53" s="132" t="s">
        <v>197</v>
      </c>
      <c r="J53" s="132" t="s">
        <v>197</v>
      </c>
      <c r="K53" s="132" t="s">
        <v>197</v>
      </c>
      <c r="L53" s="153" t="s">
        <v>26</v>
      </c>
      <c r="M53" s="146"/>
      <c r="N53" s="135"/>
    </row>
    <row r="54" spans="1:14" ht="13.5">
      <c r="A54" s="103" t="s">
        <v>27</v>
      </c>
      <c r="B54" s="132" t="s">
        <v>197</v>
      </c>
      <c r="C54" s="132" t="s">
        <v>197</v>
      </c>
      <c r="D54" s="132" t="s">
        <v>197</v>
      </c>
      <c r="E54" s="132" t="s">
        <v>197</v>
      </c>
      <c r="F54" s="132" t="s">
        <v>197</v>
      </c>
      <c r="G54" s="132" t="s">
        <v>197</v>
      </c>
      <c r="H54" s="132" t="s">
        <v>197</v>
      </c>
      <c r="I54" s="132" t="s">
        <v>197</v>
      </c>
      <c r="J54" s="132" t="s">
        <v>197</v>
      </c>
      <c r="K54" s="132" t="s">
        <v>197</v>
      </c>
      <c r="L54" s="153" t="s">
        <v>27</v>
      </c>
      <c r="M54" s="146"/>
      <c r="N54" s="135"/>
    </row>
    <row r="55" spans="1:14" ht="13.5">
      <c r="A55" s="122" t="s">
        <v>28</v>
      </c>
      <c r="B55" s="133" t="s">
        <v>197</v>
      </c>
      <c r="C55" s="133" t="s">
        <v>197</v>
      </c>
      <c r="D55" s="133" t="s">
        <v>197</v>
      </c>
      <c r="E55" s="133" t="s">
        <v>197</v>
      </c>
      <c r="F55" s="133" t="s">
        <v>197</v>
      </c>
      <c r="G55" s="133" t="s">
        <v>197</v>
      </c>
      <c r="H55" s="133" t="s">
        <v>197</v>
      </c>
      <c r="I55" s="133" t="s">
        <v>197</v>
      </c>
      <c r="J55" s="133" t="s">
        <v>197</v>
      </c>
      <c r="K55" s="133" t="s">
        <v>197</v>
      </c>
      <c r="L55" s="154" t="s">
        <v>28</v>
      </c>
      <c r="M55" s="146"/>
      <c r="N55" s="135"/>
    </row>
    <row r="56" spans="1:14" ht="14.25" thickBot="1">
      <c r="A56" s="301" t="s">
        <v>29</v>
      </c>
      <c r="B56" s="305" t="s">
        <v>198</v>
      </c>
      <c r="C56" s="305" t="s">
        <v>198</v>
      </c>
      <c r="D56" s="305" t="s">
        <v>198</v>
      </c>
      <c r="E56" s="305" t="s">
        <v>198</v>
      </c>
      <c r="F56" s="305" t="s">
        <v>198</v>
      </c>
      <c r="G56" s="305" t="s">
        <v>198</v>
      </c>
      <c r="H56" s="305" t="s">
        <v>198</v>
      </c>
      <c r="I56" s="305" t="s">
        <v>198</v>
      </c>
      <c r="J56" s="305" t="s">
        <v>198</v>
      </c>
      <c r="K56" s="305" t="s">
        <v>198</v>
      </c>
      <c r="L56" s="295" t="s">
        <v>204</v>
      </c>
      <c r="M56" s="146"/>
      <c r="N56" s="135"/>
    </row>
    <row r="57" spans="1:14" ht="15" thickBot="1" thickTop="1">
      <c r="A57" s="268" t="s">
        <v>30</v>
      </c>
      <c r="B57" s="269">
        <f>SUM(B52)</f>
        <v>24755464</v>
      </c>
      <c r="C57" s="269">
        <f aca="true" t="shared" si="8" ref="C57:K57">SUM(C52)</f>
        <v>0</v>
      </c>
      <c r="D57" s="269">
        <f t="shared" si="8"/>
        <v>561268894</v>
      </c>
      <c r="E57" s="269">
        <f t="shared" si="8"/>
        <v>-445060955</v>
      </c>
      <c r="F57" s="269">
        <f t="shared" si="8"/>
        <v>264720450</v>
      </c>
      <c r="G57" s="269">
        <f t="shared" si="8"/>
        <v>158200107</v>
      </c>
      <c r="H57" s="269">
        <f t="shared" si="8"/>
        <v>127057863</v>
      </c>
      <c r="I57" s="269">
        <f t="shared" si="8"/>
        <v>124001447</v>
      </c>
      <c r="J57" s="269">
        <f t="shared" si="8"/>
        <v>137662587</v>
      </c>
      <c r="K57" s="269">
        <f t="shared" si="8"/>
        <v>34198660</v>
      </c>
      <c r="L57" s="270" t="s">
        <v>205</v>
      </c>
      <c r="M57" s="146"/>
      <c r="N57" s="135"/>
    </row>
  </sheetData>
  <sheetProtection/>
  <mergeCells count="13">
    <mergeCell ref="A31:A34"/>
    <mergeCell ref="B32:B34"/>
    <mergeCell ref="C32:C34"/>
    <mergeCell ref="L31:L34"/>
    <mergeCell ref="B31:D31"/>
    <mergeCell ref="E31:E34"/>
    <mergeCell ref="F32:K32"/>
    <mergeCell ref="B2:F2"/>
    <mergeCell ref="G2:M2"/>
    <mergeCell ref="J33:K33"/>
    <mergeCell ref="D3:D4"/>
    <mergeCell ref="E3:E4"/>
    <mergeCell ref="F3:F4"/>
  </mergeCells>
  <printOptions/>
  <pageMargins left="0.984251968503937" right="0.7874015748031497" top="0.7480314960629921" bottom="0.7086614173228347" header="0.5118110236220472" footer="0.5118110236220472"/>
  <pageSetup horizontalDpi="600" verticalDpi="600" orientation="landscape" paperSize="8" scale="92" r:id="rId1"/>
  <headerFooter alignWithMargins="0">
    <oddFooter>&amp;C52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0" zoomScaleSheetLayoutView="90" workbookViewId="0" topLeftCell="A1">
      <selection activeCell="B2" sqref="B2:B6"/>
    </sheetView>
  </sheetViews>
  <sheetFormatPr defaultColWidth="8.796875" defaultRowHeight="14.25"/>
  <cols>
    <col min="1" max="1" width="10.59765625" style="0" customWidth="1"/>
    <col min="2" max="7" width="21.59765625" style="0" customWidth="1"/>
    <col min="8" max="8" width="14.69921875" style="0" bestFit="1" customWidth="1"/>
    <col min="9" max="9" width="15.59765625" style="0" customWidth="1"/>
    <col min="10" max="10" width="10.3984375" style="0" customWidth="1"/>
  </cols>
  <sheetData>
    <row r="1" spans="1:8" ht="21">
      <c r="A1" s="230" t="s">
        <v>207</v>
      </c>
      <c r="H1" s="19" t="s">
        <v>234</v>
      </c>
    </row>
    <row r="2" spans="1:10" ht="21.75" thickBot="1">
      <c r="A2" s="5" t="s">
        <v>208</v>
      </c>
      <c r="B2" s="135"/>
      <c r="C2" s="135"/>
      <c r="D2" s="137"/>
      <c r="E2" s="135"/>
      <c r="F2" s="138"/>
      <c r="G2" s="135"/>
      <c r="H2" s="138" t="s">
        <v>1</v>
      </c>
      <c r="I2" s="135"/>
      <c r="J2" s="135"/>
    </row>
    <row r="3" spans="1:10" ht="13.5">
      <c r="A3" s="432" t="s">
        <v>6</v>
      </c>
      <c r="B3" s="139" t="s">
        <v>80</v>
      </c>
      <c r="C3" s="140"/>
      <c r="D3" s="140"/>
      <c r="E3" s="140"/>
      <c r="F3" s="140"/>
      <c r="G3" s="141"/>
      <c r="H3" s="469" t="s">
        <v>180</v>
      </c>
      <c r="I3" s="142"/>
      <c r="J3" s="135"/>
    </row>
    <row r="4" spans="1:10" ht="13.5">
      <c r="A4" s="433"/>
      <c r="B4" s="420" t="s">
        <v>209</v>
      </c>
      <c r="C4" s="454"/>
      <c r="D4" s="454"/>
      <c r="E4" s="454"/>
      <c r="F4" s="454"/>
      <c r="G4" s="454"/>
      <c r="H4" s="427"/>
      <c r="I4" s="135"/>
      <c r="J4" s="135"/>
    </row>
    <row r="5" spans="1:10" ht="13.5">
      <c r="A5" s="433"/>
      <c r="B5" s="105" t="s">
        <v>72</v>
      </c>
      <c r="C5" s="144"/>
      <c r="D5" s="105" t="s">
        <v>73</v>
      </c>
      <c r="E5" s="144"/>
      <c r="F5" s="453" t="s">
        <v>74</v>
      </c>
      <c r="G5" s="455"/>
      <c r="H5" s="427"/>
      <c r="I5" s="142"/>
      <c r="J5" s="135"/>
    </row>
    <row r="6" spans="1:10" ht="13.5">
      <c r="A6" s="434"/>
      <c r="B6" s="110" t="s">
        <v>75</v>
      </c>
      <c r="C6" s="110" t="s">
        <v>76</v>
      </c>
      <c r="D6" s="110" t="s">
        <v>75</v>
      </c>
      <c r="E6" s="110" t="s">
        <v>76</v>
      </c>
      <c r="F6" s="110" t="s">
        <v>75</v>
      </c>
      <c r="G6" s="110" t="s">
        <v>76</v>
      </c>
      <c r="H6" s="428"/>
      <c r="I6" s="142"/>
      <c r="J6" s="135"/>
    </row>
    <row r="7" spans="1:10" ht="13.5">
      <c r="A7" s="103" t="s">
        <v>16</v>
      </c>
      <c r="B7" s="114">
        <v>7066588778</v>
      </c>
      <c r="C7" s="114">
        <v>5108583339</v>
      </c>
      <c r="D7" s="114">
        <v>4969922700</v>
      </c>
      <c r="E7" s="114">
        <v>4625896584</v>
      </c>
      <c r="F7" s="114">
        <v>2096666078</v>
      </c>
      <c r="G7" s="114">
        <v>482686755</v>
      </c>
      <c r="H7" s="145" t="s">
        <v>16</v>
      </c>
      <c r="I7" s="146"/>
      <c r="J7" s="135"/>
    </row>
    <row r="8" spans="1:10" ht="13.5">
      <c r="A8" s="103" t="s">
        <v>17</v>
      </c>
      <c r="B8" s="114">
        <v>2166711365</v>
      </c>
      <c r="C8" s="114">
        <v>1305536675</v>
      </c>
      <c r="D8" s="114">
        <v>1276989500</v>
      </c>
      <c r="E8" s="114">
        <v>1160604103</v>
      </c>
      <c r="F8" s="114">
        <v>889721865</v>
      </c>
      <c r="G8" s="114">
        <v>144932572</v>
      </c>
      <c r="H8" s="145" t="s">
        <v>17</v>
      </c>
      <c r="I8" s="146"/>
      <c r="J8" s="135"/>
    </row>
    <row r="9" spans="1:10" ht="13.5">
      <c r="A9" s="103" t="s">
        <v>18</v>
      </c>
      <c r="B9" s="114">
        <v>710310699</v>
      </c>
      <c r="C9" s="114">
        <v>559995765</v>
      </c>
      <c r="D9" s="114">
        <v>553131600</v>
      </c>
      <c r="E9" s="114">
        <v>521073303</v>
      </c>
      <c r="F9" s="114">
        <v>157179099</v>
      </c>
      <c r="G9" s="114">
        <v>38922462</v>
      </c>
      <c r="H9" s="145" t="s">
        <v>18</v>
      </c>
      <c r="I9" s="146"/>
      <c r="J9" s="135"/>
    </row>
    <row r="10" spans="1:10" ht="13.5">
      <c r="A10" s="103" t="s">
        <v>19</v>
      </c>
      <c r="B10" s="114">
        <v>746996865</v>
      </c>
      <c r="C10" s="114">
        <v>680568340</v>
      </c>
      <c r="D10" s="114">
        <v>679513300</v>
      </c>
      <c r="E10" s="114">
        <v>657579691</v>
      </c>
      <c r="F10" s="114">
        <v>67483565</v>
      </c>
      <c r="G10" s="114">
        <v>22988649</v>
      </c>
      <c r="H10" s="145" t="s">
        <v>19</v>
      </c>
      <c r="I10" s="146"/>
      <c r="J10" s="135"/>
    </row>
    <row r="11" spans="1:10" ht="13.5">
      <c r="A11" s="122" t="s">
        <v>20</v>
      </c>
      <c r="B11" s="123">
        <v>467514977</v>
      </c>
      <c r="C11" s="123">
        <v>454525903</v>
      </c>
      <c r="D11" s="123">
        <v>454722600</v>
      </c>
      <c r="E11" s="123">
        <v>447474600</v>
      </c>
      <c r="F11" s="123">
        <v>12792377</v>
      </c>
      <c r="G11" s="123">
        <v>7051303</v>
      </c>
      <c r="H11" s="147" t="s">
        <v>20</v>
      </c>
      <c r="I11" s="146"/>
      <c r="J11" s="135"/>
    </row>
    <row r="12" spans="1:10" ht="13.5">
      <c r="A12" s="103" t="s">
        <v>21</v>
      </c>
      <c r="B12" s="114">
        <v>1785821072</v>
      </c>
      <c r="C12" s="114">
        <v>1404796012</v>
      </c>
      <c r="D12" s="114">
        <v>1383565100</v>
      </c>
      <c r="E12" s="114">
        <v>1311331514</v>
      </c>
      <c r="F12" s="114">
        <v>402255972</v>
      </c>
      <c r="G12" s="114">
        <v>93464498</v>
      </c>
      <c r="H12" s="145" t="s">
        <v>21</v>
      </c>
      <c r="I12" s="146"/>
      <c r="J12" s="135"/>
    </row>
    <row r="13" spans="1:10" ht="13.5">
      <c r="A13" s="103" t="s">
        <v>114</v>
      </c>
      <c r="B13" s="114">
        <v>694224739</v>
      </c>
      <c r="C13" s="114">
        <v>604192292</v>
      </c>
      <c r="D13" s="114">
        <v>603328000</v>
      </c>
      <c r="E13" s="114">
        <v>580246927</v>
      </c>
      <c r="F13" s="114">
        <v>90896739</v>
      </c>
      <c r="G13" s="114">
        <v>23945365</v>
      </c>
      <c r="H13" s="145" t="s">
        <v>87</v>
      </c>
      <c r="I13" s="146"/>
      <c r="J13" s="135"/>
    </row>
    <row r="14" spans="1:10" ht="13.5">
      <c r="A14" s="103" t="s">
        <v>117</v>
      </c>
      <c r="B14" s="114">
        <v>2073959904</v>
      </c>
      <c r="C14" s="114">
        <v>1604885413</v>
      </c>
      <c r="D14" s="114">
        <v>1568148200</v>
      </c>
      <c r="E14" s="114">
        <v>1487391817</v>
      </c>
      <c r="F14" s="114">
        <v>505811704</v>
      </c>
      <c r="G14" s="114">
        <v>117493596</v>
      </c>
      <c r="H14" s="145" t="s">
        <v>88</v>
      </c>
      <c r="I14" s="146"/>
      <c r="J14" s="135"/>
    </row>
    <row r="15" spans="1:10" ht="13.5">
      <c r="A15" s="103" t="s">
        <v>120</v>
      </c>
      <c r="B15" s="114">
        <v>2090255081</v>
      </c>
      <c r="C15" s="114">
        <v>1792710823</v>
      </c>
      <c r="D15" s="114">
        <v>1747473700</v>
      </c>
      <c r="E15" s="114">
        <v>1676260498</v>
      </c>
      <c r="F15" s="114">
        <v>342781381</v>
      </c>
      <c r="G15" s="114">
        <v>116450325</v>
      </c>
      <c r="H15" s="145" t="s">
        <v>89</v>
      </c>
      <c r="I15" s="146"/>
      <c r="J15" s="135"/>
    </row>
    <row r="16" spans="1:10" ht="13.5">
      <c r="A16" s="122" t="s">
        <v>22</v>
      </c>
      <c r="B16" s="123">
        <v>374298529</v>
      </c>
      <c r="C16" s="123">
        <v>349586773</v>
      </c>
      <c r="D16" s="123">
        <v>348762000</v>
      </c>
      <c r="E16" s="123">
        <v>340197422</v>
      </c>
      <c r="F16" s="123">
        <v>25536529</v>
      </c>
      <c r="G16" s="123">
        <v>9389351</v>
      </c>
      <c r="H16" s="147" t="s">
        <v>22</v>
      </c>
      <c r="I16" s="146"/>
      <c r="J16" s="135"/>
    </row>
    <row r="17" spans="1:10" ht="13.5">
      <c r="A17" s="103" t="s">
        <v>23</v>
      </c>
      <c r="B17" s="114">
        <v>47715004</v>
      </c>
      <c r="C17" s="114">
        <v>44236500</v>
      </c>
      <c r="D17" s="114">
        <v>45027100</v>
      </c>
      <c r="E17" s="114">
        <v>43825800</v>
      </c>
      <c r="F17" s="114">
        <v>2687904</v>
      </c>
      <c r="G17" s="114">
        <v>410700</v>
      </c>
      <c r="H17" s="145" t="s">
        <v>23</v>
      </c>
      <c r="I17" s="146"/>
      <c r="J17" s="135"/>
    </row>
    <row r="18" spans="1:10" ht="13.5">
      <c r="A18" s="103" t="s">
        <v>151</v>
      </c>
      <c r="B18" s="114">
        <v>220065808</v>
      </c>
      <c r="C18" s="114">
        <v>214349529</v>
      </c>
      <c r="D18" s="114">
        <v>213268600</v>
      </c>
      <c r="E18" s="114">
        <v>209275400</v>
      </c>
      <c r="F18" s="114">
        <v>6797208</v>
      </c>
      <c r="G18" s="114">
        <v>5074129</v>
      </c>
      <c r="H18" s="145" t="s">
        <v>90</v>
      </c>
      <c r="I18" s="146"/>
      <c r="J18" s="135"/>
    </row>
    <row r="19" spans="1:10" ht="13.5">
      <c r="A19" s="103" t="s">
        <v>174</v>
      </c>
      <c r="B19" s="114">
        <v>522553795</v>
      </c>
      <c r="C19" s="114">
        <v>450144551</v>
      </c>
      <c r="D19" s="114">
        <v>440969300</v>
      </c>
      <c r="E19" s="114">
        <v>426543175</v>
      </c>
      <c r="F19" s="114">
        <v>81584495</v>
      </c>
      <c r="G19" s="114">
        <v>23601376</v>
      </c>
      <c r="H19" s="145" t="s">
        <v>91</v>
      </c>
      <c r="I19" s="146"/>
      <c r="J19" s="135"/>
    </row>
    <row r="20" spans="1:10" ht="13.5">
      <c r="A20" s="103" t="s">
        <v>24</v>
      </c>
      <c r="B20" s="114">
        <v>250394351</v>
      </c>
      <c r="C20" s="114">
        <v>219761782</v>
      </c>
      <c r="D20" s="114">
        <v>219551200</v>
      </c>
      <c r="E20" s="114">
        <v>212459696</v>
      </c>
      <c r="F20" s="114">
        <v>30843151</v>
      </c>
      <c r="G20" s="114">
        <v>7302086</v>
      </c>
      <c r="H20" s="145" t="s">
        <v>24</v>
      </c>
      <c r="I20" s="146"/>
      <c r="J20" s="135"/>
    </row>
    <row r="21" spans="1:10" ht="13.5">
      <c r="A21" s="122" t="s">
        <v>25</v>
      </c>
      <c r="B21" s="123">
        <v>225684423</v>
      </c>
      <c r="C21" s="123">
        <v>186795172</v>
      </c>
      <c r="D21" s="123">
        <v>185869000</v>
      </c>
      <c r="E21" s="123">
        <v>179233360</v>
      </c>
      <c r="F21" s="123">
        <v>39815423</v>
      </c>
      <c r="G21" s="123">
        <v>7561812</v>
      </c>
      <c r="H21" s="147" t="s">
        <v>25</v>
      </c>
      <c r="I21" s="146"/>
      <c r="J21" s="135"/>
    </row>
    <row r="22" spans="1:10" ht="13.5">
      <c r="A22" s="103" t="s">
        <v>132</v>
      </c>
      <c r="B22" s="114">
        <v>123911636</v>
      </c>
      <c r="C22" s="114">
        <v>117175566</v>
      </c>
      <c r="D22" s="114">
        <v>118378000</v>
      </c>
      <c r="E22" s="114">
        <v>114866220</v>
      </c>
      <c r="F22" s="114">
        <v>5533636</v>
      </c>
      <c r="G22" s="114">
        <v>2309346</v>
      </c>
      <c r="H22" s="145" t="s">
        <v>92</v>
      </c>
      <c r="I22" s="146"/>
      <c r="J22" s="135"/>
    </row>
    <row r="23" spans="1:10" ht="13.5">
      <c r="A23" s="103" t="s">
        <v>181</v>
      </c>
      <c r="B23" s="114">
        <v>339402377</v>
      </c>
      <c r="C23" s="114">
        <v>325086903</v>
      </c>
      <c r="D23" s="114">
        <v>326204300</v>
      </c>
      <c r="E23" s="114">
        <v>321261733</v>
      </c>
      <c r="F23" s="114">
        <v>13198077</v>
      </c>
      <c r="G23" s="114">
        <v>3825170</v>
      </c>
      <c r="H23" s="145" t="s">
        <v>93</v>
      </c>
      <c r="I23" s="146"/>
      <c r="J23" s="135"/>
    </row>
    <row r="24" spans="1:10" ht="13.5">
      <c r="A24" s="265" t="s">
        <v>86</v>
      </c>
      <c r="B24" s="131">
        <f aca="true" t="shared" si="0" ref="B24:G24">SUM(B7:B23)</f>
        <v>19906409403</v>
      </c>
      <c r="C24" s="131">
        <f t="shared" si="0"/>
        <v>15422931338</v>
      </c>
      <c r="D24" s="131">
        <f t="shared" si="0"/>
        <v>15134824200</v>
      </c>
      <c r="E24" s="131">
        <f t="shared" si="0"/>
        <v>14315521843</v>
      </c>
      <c r="F24" s="131">
        <f t="shared" si="0"/>
        <v>4771585203</v>
      </c>
      <c r="G24" s="131">
        <f t="shared" si="0"/>
        <v>1107409495</v>
      </c>
      <c r="H24" s="267" t="s">
        <v>203</v>
      </c>
      <c r="I24" s="146"/>
      <c r="J24" s="135"/>
    </row>
    <row r="25" spans="1:10" ht="13.5">
      <c r="A25" s="103" t="s">
        <v>26</v>
      </c>
      <c r="B25" s="132">
        <v>301611500</v>
      </c>
      <c r="C25" s="132">
        <v>301611500</v>
      </c>
      <c r="D25" s="132">
        <v>301611500</v>
      </c>
      <c r="E25" s="132">
        <v>301611500</v>
      </c>
      <c r="F25" s="132">
        <v>0</v>
      </c>
      <c r="G25" s="132">
        <v>0</v>
      </c>
      <c r="H25" s="153" t="s">
        <v>26</v>
      </c>
      <c r="I25" s="146"/>
      <c r="J25" s="135"/>
    </row>
    <row r="26" spans="1:10" ht="13.5">
      <c r="A26" s="103" t="s">
        <v>27</v>
      </c>
      <c r="B26" s="132">
        <v>388967000</v>
      </c>
      <c r="C26" s="132">
        <v>388967000</v>
      </c>
      <c r="D26" s="132">
        <v>388785500</v>
      </c>
      <c r="E26" s="132">
        <v>388785500</v>
      </c>
      <c r="F26" s="132">
        <v>181500</v>
      </c>
      <c r="G26" s="132">
        <v>181500</v>
      </c>
      <c r="H26" s="153" t="s">
        <v>27</v>
      </c>
      <c r="I26" s="146"/>
      <c r="J26" s="135"/>
    </row>
    <row r="27" spans="1:10" ht="13.5">
      <c r="A27" s="122" t="s">
        <v>28</v>
      </c>
      <c r="B27" s="133">
        <v>106634600</v>
      </c>
      <c r="C27" s="133">
        <v>106634600</v>
      </c>
      <c r="D27" s="133">
        <v>106634600</v>
      </c>
      <c r="E27" s="133">
        <v>106634600</v>
      </c>
      <c r="F27" s="133">
        <v>0</v>
      </c>
      <c r="G27" s="133">
        <v>0</v>
      </c>
      <c r="H27" s="128" t="s">
        <v>28</v>
      </c>
      <c r="I27" s="146"/>
      <c r="J27" s="135"/>
    </row>
    <row r="28" spans="1:10" ht="14.25" thickBot="1">
      <c r="A28" s="308" t="s">
        <v>29</v>
      </c>
      <c r="B28" s="302">
        <f aca="true" t="shared" si="1" ref="B28:G28">SUM(B25:B27)</f>
        <v>797213100</v>
      </c>
      <c r="C28" s="302">
        <f t="shared" si="1"/>
        <v>797213100</v>
      </c>
      <c r="D28" s="302">
        <f t="shared" si="1"/>
        <v>797031600</v>
      </c>
      <c r="E28" s="302">
        <f t="shared" si="1"/>
        <v>797031600</v>
      </c>
      <c r="F28" s="302">
        <f t="shared" si="1"/>
        <v>181500</v>
      </c>
      <c r="G28" s="302">
        <f t="shared" si="1"/>
        <v>181500</v>
      </c>
      <c r="H28" s="309" t="s">
        <v>204</v>
      </c>
      <c r="I28" s="146"/>
      <c r="J28" s="135"/>
    </row>
    <row r="29" spans="1:10" ht="15" thickBot="1" thickTop="1">
      <c r="A29" s="268" t="s">
        <v>30</v>
      </c>
      <c r="B29" s="134">
        <f aca="true" t="shared" si="2" ref="B29:G29">B24+B28</f>
        <v>20703622503</v>
      </c>
      <c r="C29" s="134">
        <f t="shared" si="2"/>
        <v>16220144438</v>
      </c>
      <c r="D29" s="134">
        <f t="shared" si="2"/>
        <v>15931855800</v>
      </c>
      <c r="E29" s="134">
        <f t="shared" si="2"/>
        <v>15112553443</v>
      </c>
      <c r="F29" s="134">
        <f t="shared" si="2"/>
        <v>4771766703</v>
      </c>
      <c r="G29" s="134">
        <f t="shared" si="2"/>
        <v>1107590995</v>
      </c>
      <c r="H29" s="270" t="s">
        <v>205</v>
      </c>
      <c r="I29" s="146"/>
      <c r="J29" s="135"/>
    </row>
  </sheetData>
  <sheetProtection/>
  <mergeCells count="4">
    <mergeCell ref="B4:G4"/>
    <mergeCell ref="F5:G5"/>
    <mergeCell ref="A3:A6"/>
    <mergeCell ref="H3:H6"/>
  </mergeCells>
  <printOptions/>
  <pageMargins left="0.984251968503937" right="0.7874015748031497" top="0.7480314960629921" bottom="0.7086614173228347" header="0.5118110236220472" footer="0.5118110236220472"/>
  <pageSetup horizontalDpi="600" verticalDpi="600" orientation="landscape" paperSize="8" scale="92" r:id="rId1"/>
  <headerFooter alignWithMargins="0">
    <oddFooter>&amp;C53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丸山 大樹</cp:lastModifiedBy>
  <cp:lastPrinted>2020-09-15T05:08:22Z</cp:lastPrinted>
  <dcterms:created xsi:type="dcterms:W3CDTF">2000-12-03T08:10:22Z</dcterms:created>
  <dcterms:modified xsi:type="dcterms:W3CDTF">2020-10-13T01:12:37Z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0x0101001F5358015244A34494DE61FD120FD1D0</vt:lpwstr>
  </property>
</Properties>
</file>