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5625" activeTab="3"/>
  </bookViews>
  <sheets>
    <sheet name="２-１" sheetId="1" r:id="rId1"/>
    <sheet name="２-２" sheetId="2" r:id="rId2"/>
    <sheet name="人口千対率－１" sheetId="3" r:id="rId3"/>
    <sheet name="人口千対率－２" sheetId="4" r:id="rId4"/>
  </sheets>
  <definedNames>
    <definedName name="_xlnm.Print_Area" localSheetId="0">'２-１'!$A$1:$N$50</definedName>
    <definedName name="_xlnm.Print_Area" localSheetId="1">'２-２'!$A$1:$O$50</definedName>
    <definedName name="_xlnm.Print_Area" localSheetId="2">'人口千対率－１'!$A$1:$L$32</definedName>
  </definedNames>
  <calcPr fullCalcOnLoad="1"/>
</workbook>
</file>

<file path=xl/sharedStrings.xml><?xml version="1.0" encoding="utf-8"?>
<sst xmlns="http://schemas.openxmlformats.org/spreadsheetml/2006/main" count="235" uniqueCount="87">
  <si>
    <t>市町村</t>
  </si>
  <si>
    <t>人口</t>
  </si>
  <si>
    <t>出生数</t>
  </si>
  <si>
    <t>総数</t>
  </si>
  <si>
    <t>男</t>
  </si>
  <si>
    <t>女</t>
  </si>
  <si>
    <t>死亡数</t>
  </si>
  <si>
    <t>自然増加数</t>
  </si>
  <si>
    <t>低体重児数</t>
  </si>
  <si>
    <t>乳児死亡</t>
  </si>
  <si>
    <t>新生児死亡</t>
  </si>
  <si>
    <t>周産期死亡数</t>
  </si>
  <si>
    <t>死産数</t>
  </si>
  <si>
    <t>離婚</t>
  </si>
  <si>
    <t>婚姻</t>
  </si>
  <si>
    <t>自然</t>
  </si>
  <si>
    <t>人工</t>
  </si>
  <si>
    <t>満２２週以後の死産</t>
  </si>
  <si>
    <t>早期新生児死亡　　　　（生後１週未満）</t>
  </si>
  <si>
    <t>　（３－２）</t>
  </si>
  <si>
    <t>満２２週
以後の死産</t>
  </si>
  <si>
    <t>出産千対
(注１）</t>
  </si>
  <si>
    <t>　　人口動態総覧（市町村別）</t>
  </si>
  <si>
    <t>市町村</t>
  </si>
  <si>
    <t>人口</t>
  </si>
  <si>
    <t>出生数</t>
  </si>
  <si>
    <t>死亡数</t>
  </si>
  <si>
    <t>自然増加数</t>
  </si>
  <si>
    <t>低体重児数</t>
  </si>
  <si>
    <t>総数</t>
  </si>
  <si>
    <t>男</t>
  </si>
  <si>
    <t>女</t>
  </si>
  <si>
    <t>市計</t>
  </si>
  <si>
    <t>郡計</t>
  </si>
  <si>
    <t>福井市</t>
  </si>
  <si>
    <t>永平寺町</t>
  </si>
  <si>
    <t>計</t>
  </si>
  <si>
    <t>大野市</t>
  </si>
  <si>
    <t>勝山市</t>
  </si>
  <si>
    <t>鯖江市</t>
  </si>
  <si>
    <t>池田町</t>
  </si>
  <si>
    <t>越前町</t>
  </si>
  <si>
    <t>敦賀市</t>
  </si>
  <si>
    <t>美浜町</t>
  </si>
  <si>
    <t>小浜市</t>
  </si>
  <si>
    <t>高浜町</t>
  </si>
  <si>
    <t>早期新生児死亡　　　　（生後１週未満）</t>
  </si>
  <si>
    <t>自然</t>
  </si>
  <si>
    <t>人工</t>
  </si>
  <si>
    <t>　　第３表　人口動態実数および率</t>
  </si>
  <si>
    <t>　（３－１）</t>
  </si>
  <si>
    <t>乳児死亡数</t>
  </si>
  <si>
    <t>人口千対</t>
  </si>
  <si>
    <t>出生千対</t>
  </si>
  <si>
    <t>実数</t>
  </si>
  <si>
    <t>出産千対(注２）</t>
  </si>
  <si>
    <t>婚姻</t>
  </si>
  <si>
    <t>あわら市</t>
  </si>
  <si>
    <t>　(注１）　出生に妊娠満２２週以後の死産を加えたものである。　　</t>
  </si>
  <si>
    <t xml:space="preserve"> 　　（注２）　出生に死産を加えたものである。</t>
  </si>
  <si>
    <t>越前市</t>
  </si>
  <si>
    <t>若狭町</t>
  </si>
  <si>
    <t>南越前町</t>
  </si>
  <si>
    <t>　（２－２）</t>
  </si>
  <si>
    <t>　（２－１）</t>
  </si>
  <si>
    <t>平成１８年</t>
  </si>
  <si>
    <t>(再掲）福井市</t>
  </si>
  <si>
    <t>（再掲）美山町</t>
  </si>
  <si>
    <t>(再掲）越廼村</t>
  </si>
  <si>
    <t>(再掲)清水町</t>
  </si>
  <si>
    <t>(再掲)松岡町</t>
  </si>
  <si>
    <t>(再掲)永平寺町</t>
  </si>
  <si>
    <t>(再掲)上志比村</t>
  </si>
  <si>
    <t>(再掲)三国町</t>
  </si>
  <si>
    <t>(再掲)丸岡町</t>
  </si>
  <si>
    <t>(再掲)春江町</t>
  </si>
  <si>
    <t>(再掲)坂井町</t>
  </si>
  <si>
    <t>(再掲)名田庄村</t>
  </si>
  <si>
    <t>(再掲)大飯町</t>
  </si>
  <si>
    <t>(再掲)おおい町</t>
  </si>
  <si>
    <t>坂井市</t>
  </si>
  <si>
    <t>おおい町</t>
  </si>
  <si>
    <t>(再掲)坂井市</t>
  </si>
  <si>
    <t>２．福井市、坂井市、永平寺町、おおい町には合併前の各町村の数値を含む</t>
  </si>
  <si>
    <t>１．人口は「平成1８年１０月１日現在推計人口」（総務省統計局）の都道府県、市部、郡部の日本人人口を計上している。</t>
  </si>
  <si>
    <t>３．（再掲）の各市町村には合併前後の数値のみが計上されている。</t>
  </si>
  <si>
    <t>４．市計・郡計・計については合併前後の実態により計上されている。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</si>
</sst>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0.0%"/>
    <numFmt numFmtId="179" formatCode="#,##0_ "/>
    <numFmt numFmtId="180" formatCode="#,##0_);[Red]\(#,##0\)"/>
    <numFmt numFmtId="181" formatCode="0.0_);[Red]\(0.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6"/>
      <name val="ＭＳ Ｐ明朝"/>
      <family val="1"/>
    </font>
    <font>
      <sz val="10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" xfId="0" applyFont="1" applyFill="1" applyBorder="1" applyAlignment="1">
      <alignment horizontal="distributed" vertical="center"/>
    </xf>
    <xf numFmtId="176" fontId="3" fillId="0" borderId="1" xfId="0" applyNumberFormat="1" applyFont="1" applyFill="1" applyBorder="1" applyAlignment="1">
      <alignment/>
    </xf>
    <xf numFmtId="0" fontId="3" fillId="0" borderId="1" xfId="0" applyFont="1" applyFill="1" applyBorder="1" applyAlignment="1">
      <alignment horizontal="distributed" vertical="center"/>
    </xf>
    <xf numFmtId="0" fontId="5" fillId="0" borderId="1" xfId="0" applyFont="1" applyFill="1" applyBorder="1" applyAlignment="1">
      <alignment horizontal="distributed" vertical="center" wrapText="1"/>
    </xf>
    <xf numFmtId="0" fontId="6" fillId="0" borderId="1" xfId="0" applyFont="1" applyFill="1" applyBorder="1" applyAlignment="1">
      <alignment vertical="center" wrapText="1" shrinkToFit="1"/>
    </xf>
    <xf numFmtId="0" fontId="3" fillId="0" borderId="2" xfId="0" applyFont="1" applyFill="1" applyBorder="1" applyAlignment="1">
      <alignment vertical="center" shrinkToFit="1"/>
    </xf>
    <xf numFmtId="0" fontId="3" fillId="2" borderId="1" xfId="0" applyFont="1" applyFill="1" applyBorder="1" applyAlignment="1">
      <alignment horizontal="distributed" vertical="center"/>
    </xf>
    <xf numFmtId="176" fontId="3" fillId="2" borderId="1" xfId="0" applyNumberFormat="1" applyFont="1" applyFill="1" applyBorder="1" applyAlignment="1">
      <alignment/>
    </xf>
    <xf numFmtId="0" fontId="3" fillId="2" borderId="1" xfId="0" applyFont="1" applyFill="1" applyBorder="1" applyAlignment="1">
      <alignment horizontal="distributed" vertical="center"/>
    </xf>
    <xf numFmtId="0" fontId="3" fillId="2" borderId="1" xfId="0" applyFont="1" applyFill="1" applyBorder="1" applyAlignment="1">
      <alignment horizontal="center" vertical="center" shrinkToFit="1"/>
    </xf>
    <xf numFmtId="177" fontId="3" fillId="2" borderId="1" xfId="0" applyNumberFormat="1" applyFont="1" applyFill="1" applyBorder="1" applyAlignment="1">
      <alignment/>
    </xf>
    <xf numFmtId="176" fontId="3" fillId="2" borderId="1" xfId="0" applyNumberFormat="1" applyFont="1" applyFill="1" applyBorder="1" applyAlignment="1">
      <alignment horizontal="right"/>
    </xf>
    <xf numFmtId="176" fontId="3" fillId="0" borderId="1" xfId="0" applyNumberFormat="1" applyFont="1" applyFill="1" applyBorder="1" applyAlignment="1">
      <alignment horizontal="right"/>
    </xf>
    <xf numFmtId="176" fontId="3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/>
    </xf>
    <xf numFmtId="177" fontId="3" fillId="0" borderId="1" xfId="0" applyNumberFormat="1" applyFont="1" applyFill="1" applyBorder="1" applyAlignment="1">
      <alignment horizontal="right"/>
    </xf>
    <xf numFmtId="177" fontId="3" fillId="2" borderId="1" xfId="0" applyNumberFormat="1" applyFont="1" applyFill="1" applyBorder="1" applyAlignment="1">
      <alignment horizontal="right"/>
    </xf>
    <xf numFmtId="0" fontId="3" fillId="0" borderId="0" xfId="0" applyFont="1" applyFill="1" applyAlignment="1">
      <alignment vertical="center" wrapText="1"/>
    </xf>
    <xf numFmtId="0" fontId="3" fillId="0" borderId="3" xfId="0" applyFont="1" applyFill="1" applyBorder="1" applyAlignment="1">
      <alignment horizontal="distributed" vertical="center"/>
    </xf>
    <xf numFmtId="0" fontId="3" fillId="2" borderId="2" xfId="0" applyFont="1" applyFill="1" applyBorder="1" applyAlignment="1">
      <alignment horizontal="distributed" vertical="center"/>
    </xf>
    <xf numFmtId="176" fontId="3" fillId="2" borderId="2" xfId="0" applyNumberFormat="1" applyFont="1" applyFill="1" applyBorder="1" applyAlignment="1">
      <alignment horizontal="right"/>
    </xf>
    <xf numFmtId="176" fontId="3" fillId="2" borderId="3" xfId="0" applyNumberFormat="1" applyFont="1" applyFill="1" applyBorder="1" applyAlignment="1">
      <alignment horizontal="right"/>
    </xf>
    <xf numFmtId="176" fontId="3" fillId="0" borderId="3" xfId="0" applyNumberFormat="1" applyFont="1" applyFill="1" applyBorder="1" applyAlignment="1">
      <alignment horizontal="right"/>
    </xf>
    <xf numFmtId="176" fontId="3" fillId="0" borderId="3" xfId="0" applyNumberFormat="1" applyFont="1" applyFill="1" applyBorder="1" applyAlignment="1">
      <alignment/>
    </xf>
    <xf numFmtId="0" fontId="3" fillId="0" borderId="4" xfId="0" applyFont="1" applyFill="1" applyBorder="1" applyAlignment="1">
      <alignment horizontal="distributed" vertical="center"/>
    </xf>
    <xf numFmtId="176" fontId="3" fillId="0" borderId="4" xfId="0" applyNumberFormat="1" applyFont="1" applyFill="1" applyBorder="1" applyAlignment="1">
      <alignment horizontal="right"/>
    </xf>
    <xf numFmtId="176" fontId="3" fillId="0" borderId="4" xfId="0" applyNumberFormat="1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distributed" vertical="center"/>
    </xf>
    <xf numFmtId="0" fontId="3" fillId="0" borderId="5" xfId="0" applyFont="1" applyFill="1" applyBorder="1" applyAlignment="1">
      <alignment horizontal="distributed" vertical="center"/>
    </xf>
    <xf numFmtId="0" fontId="3" fillId="0" borderId="6" xfId="0" applyFont="1" applyFill="1" applyBorder="1" applyAlignment="1">
      <alignment horizontal="distributed" vertical="center"/>
    </xf>
    <xf numFmtId="0" fontId="3" fillId="0" borderId="7" xfId="0" applyFont="1" applyFill="1" applyBorder="1" applyAlignment="1">
      <alignment horizontal="distributed" vertical="center"/>
    </xf>
    <xf numFmtId="0" fontId="3" fillId="0" borderId="8" xfId="0" applyFont="1" applyFill="1" applyBorder="1" applyAlignment="1">
      <alignment horizontal="distributed" vertical="center"/>
    </xf>
    <xf numFmtId="0" fontId="3" fillId="0" borderId="9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distributed" vertical="center"/>
    </xf>
    <xf numFmtId="0" fontId="3" fillId="0" borderId="5" xfId="0" applyFont="1" applyFill="1" applyBorder="1" applyAlignment="1">
      <alignment horizontal="distributed"/>
    </xf>
    <xf numFmtId="0" fontId="3" fillId="0" borderId="6" xfId="0" applyFont="1" applyFill="1" applyBorder="1" applyAlignment="1">
      <alignment horizontal="distributed"/>
    </xf>
    <xf numFmtId="0" fontId="3" fillId="0" borderId="4" xfId="0" applyFont="1" applyFill="1" applyBorder="1" applyAlignment="1">
      <alignment horizontal="distributed"/>
    </xf>
    <xf numFmtId="0" fontId="3" fillId="0" borderId="2" xfId="0" applyFont="1" applyFill="1" applyBorder="1" applyAlignment="1">
      <alignment horizontal="distributed" vertical="center" wrapText="1" shrinkToFit="1"/>
    </xf>
    <xf numFmtId="0" fontId="3" fillId="0" borderId="3" xfId="0" applyFont="1" applyFill="1" applyBorder="1" applyAlignment="1">
      <alignment horizontal="distributed" vertical="center" shrinkToFit="1"/>
    </xf>
    <xf numFmtId="0" fontId="3" fillId="0" borderId="2" xfId="0" applyFont="1" applyFill="1" applyBorder="1" applyAlignment="1">
      <alignment horizontal="distributed" vertical="center"/>
    </xf>
    <xf numFmtId="0" fontId="3" fillId="0" borderId="3" xfId="0" applyFont="1" applyFill="1" applyBorder="1" applyAlignment="1">
      <alignment horizontal="distributed" vertical="center"/>
    </xf>
    <xf numFmtId="0" fontId="4" fillId="0" borderId="2" xfId="0" applyFont="1" applyFill="1" applyBorder="1" applyAlignment="1">
      <alignment horizontal="distributed" vertical="center"/>
    </xf>
    <xf numFmtId="0" fontId="4" fillId="0" borderId="3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/>
    </xf>
    <xf numFmtId="0" fontId="3" fillId="0" borderId="3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zoomScale="75" zoomScaleNormal="75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2" sqref="A2"/>
    </sheetView>
  </sheetViews>
  <sheetFormatPr defaultColWidth="9.00390625" defaultRowHeight="13.5"/>
  <cols>
    <col min="1" max="1" width="11.00390625" style="2" customWidth="1"/>
    <col min="2" max="2" width="9.75390625" style="2" customWidth="1"/>
    <col min="3" max="8" width="6.00390625" style="2" customWidth="1"/>
    <col min="9" max="9" width="6.25390625" style="2" customWidth="1"/>
    <col min="10" max="11" width="6.375" style="2" customWidth="1"/>
    <col min="12" max="14" width="6.00390625" style="2" customWidth="1"/>
    <col min="15" max="16384" width="9.00390625" style="2" customWidth="1"/>
  </cols>
  <sheetData>
    <row r="1" ht="18.75" customHeight="1">
      <c r="A1" s="1" t="s">
        <v>22</v>
      </c>
    </row>
    <row r="2" ht="17.25" customHeight="1">
      <c r="A2" s="2" t="s">
        <v>64</v>
      </c>
    </row>
    <row r="3" spans="1:14" ht="18" customHeight="1">
      <c r="A3" s="33" t="s">
        <v>23</v>
      </c>
      <c r="B3" s="33" t="s">
        <v>24</v>
      </c>
      <c r="C3" s="33" t="s">
        <v>25</v>
      </c>
      <c r="D3" s="33"/>
      <c r="E3" s="33"/>
      <c r="F3" s="33" t="s">
        <v>26</v>
      </c>
      <c r="G3" s="33"/>
      <c r="H3" s="33"/>
      <c r="I3" s="33" t="s">
        <v>27</v>
      </c>
      <c r="J3" s="33"/>
      <c r="K3" s="33"/>
      <c r="L3" s="33" t="s">
        <v>28</v>
      </c>
      <c r="M3" s="33"/>
      <c r="N3" s="33"/>
    </row>
    <row r="4" spans="1:14" ht="45" customHeight="1">
      <c r="A4" s="33"/>
      <c r="B4" s="33"/>
      <c r="C4" s="9" t="s">
        <v>29</v>
      </c>
      <c r="D4" s="3" t="s">
        <v>30</v>
      </c>
      <c r="E4" s="3" t="s">
        <v>31</v>
      </c>
      <c r="F4" s="9" t="s">
        <v>29</v>
      </c>
      <c r="G4" s="3" t="s">
        <v>30</v>
      </c>
      <c r="H4" s="3" t="s">
        <v>31</v>
      </c>
      <c r="I4" s="9" t="s">
        <v>29</v>
      </c>
      <c r="J4" s="3" t="s">
        <v>30</v>
      </c>
      <c r="K4" s="3" t="s">
        <v>31</v>
      </c>
      <c r="L4" s="9" t="s">
        <v>29</v>
      </c>
      <c r="M4" s="3" t="s">
        <v>30</v>
      </c>
      <c r="N4" s="3" t="s">
        <v>31</v>
      </c>
    </row>
    <row r="5" spans="1:14" ht="16.5" customHeight="1">
      <c r="A5" s="12" t="s">
        <v>65</v>
      </c>
      <c r="B5" s="14">
        <f>+B10+B13+B16+B22+B26+B30</f>
        <v>808242</v>
      </c>
      <c r="C5" s="14">
        <f>D5+E5</f>
        <v>7324</v>
      </c>
      <c r="D5" s="14">
        <f>+D10+D13+D16+D22+D26+D30</f>
        <v>3760</v>
      </c>
      <c r="E5" s="14">
        <f>+E10+E13+E16+E22+E26+E30</f>
        <v>3564</v>
      </c>
      <c r="F5" s="14">
        <f>G5+H5</f>
        <v>7725</v>
      </c>
      <c r="G5" s="14">
        <f>+G10+G13+G16+G22+G26+G30</f>
        <v>3989</v>
      </c>
      <c r="H5" s="14">
        <f>+H10+H13+H16+H22+H26+H30</f>
        <v>3736</v>
      </c>
      <c r="I5" s="14">
        <f>J5+K5</f>
        <v>-401</v>
      </c>
      <c r="J5" s="14">
        <f>+J10+J13+J16+J22+J26+J30</f>
        <v>-229</v>
      </c>
      <c r="K5" s="14">
        <f>+K10+K13+K16+K22+K26+K30</f>
        <v>-172</v>
      </c>
      <c r="L5" s="14">
        <f>M5+N5</f>
        <v>631</v>
      </c>
      <c r="M5" s="14">
        <f>+M10+M13+M16+M22+M26+M30</f>
        <v>264</v>
      </c>
      <c r="N5" s="14">
        <f>+N10+N13+N16+N22+N26+N30</f>
        <v>367</v>
      </c>
    </row>
    <row r="6" spans="1:14" ht="16.5" customHeight="1">
      <c r="A6" s="11" t="s">
        <v>32</v>
      </c>
      <c r="B6" s="14">
        <v>592673</v>
      </c>
      <c r="C6" s="14">
        <f>D6+E6</f>
        <v>6296</v>
      </c>
      <c r="D6" s="14">
        <v>3247</v>
      </c>
      <c r="E6" s="14">
        <v>3049</v>
      </c>
      <c r="F6" s="14">
        <f>G6+H6</f>
        <v>6251</v>
      </c>
      <c r="G6" s="14">
        <v>3252</v>
      </c>
      <c r="H6" s="14">
        <v>2999</v>
      </c>
      <c r="I6" s="14">
        <f>J6+K6</f>
        <v>45</v>
      </c>
      <c r="J6" s="14">
        <f>+D6-G6</f>
        <v>-5</v>
      </c>
      <c r="K6" s="14">
        <f>+E6-H6</f>
        <v>50</v>
      </c>
      <c r="L6" s="14">
        <f>M6+N6</f>
        <v>551</v>
      </c>
      <c r="M6" s="14">
        <v>231</v>
      </c>
      <c r="N6" s="14">
        <v>320</v>
      </c>
    </row>
    <row r="7" spans="1:14" ht="16.5" customHeight="1">
      <c r="A7" s="11" t="s">
        <v>33</v>
      </c>
      <c r="B7" s="14">
        <v>216628</v>
      </c>
      <c r="C7" s="14">
        <f>D7+E7</f>
        <v>1028</v>
      </c>
      <c r="D7" s="14">
        <f>+D5-D6</f>
        <v>513</v>
      </c>
      <c r="E7" s="14">
        <f>+E5-E6</f>
        <v>515</v>
      </c>
      <c r="F7" s="14">
        <f>G7+H7</f>
        <v>1474</v>
      </c>
      <c r="G7" s="14">
        <f>+G5-G6</f>
        <v>737</v>
      </c>
      <c r="H7" s="14">
        <f>+H5-H6</f>
        <v>737</v>
      </c>
      <c r="I7" s="14">
        <f>J7+K7</f>
        <v>-446</v>
      </c>
      <c r="J7" s="14">
        <f>+J5-J6</f>
        <v>-224</v>
      </c>
      <c r="K7" s="14">
        <f>+K5-K6</f>
        <v>-222</v>
      </c>
      <c r="L7" s="14">
        <f>M7+N7</f>
        <v>80</v>
      </c>
      <c r="M7" s="14">
        <f>+M5-M6</f>
        <v>33</v>
      </c>
      <c r="N7" s="14">
        <f>+N5-N6</f>
        <v>47</v>
      </c>
    </row>
    <row r="8" spans="1:14" ht="16.5" customHeight="1">
      <c r="A8" s="5" t="s">
        <v>34</v>
      </c>
      <c r="B8" s="15">
        <f>268955-3150</f>
        <v>265805</v>
      </c>
      <c r="C8" s="14">
        <f aca="true" t="shared" si="0" ref="C8:C30">D8+E8</f>
        <v>2576</v>
      </c>
      <c r="D8" s="15">
        <f>SUM(D32:D35)</f>
        <v>1332</v>
      </c>
      <c r="E8" s="15">
        <f>SUM(E32:E35)</f>
        <v>1244</v>
      </c>
      <c r="F8" s="14">
        <f aca="true" t="shared" si="1" ref="F8:F30">G8+H8</f>
        <v>2301</v>
      </c>
      <c r="G8" s="15">
        <f>SUM(G32:G35)</f>
        <v>1211</v>
      </c>
      <c r="H8" s="15">
        <f>SUM(H32:H35)</f>
        <v>1090</v>
      </c>
      <c r="I8" s="14">
        <f aca="true" t="shared" si="2" ref="I8:I30">J8+K8</f>
        <v>275</v>
      </c>
      <c r="J8" s="15">
        <f>D8-G8</f>
        <v>121</v>
      </c>
      <c r="K8" s="15">
        <f>E8-H8</f>
        <v>154</v>
      </c>
      <c r="L8" s="14">
        <f aca="true" t="shared" si="3" ref="L8:L30">M8+N8</f>
        <v>235</v>
      </c>
      <c r="M8" s="15">
        <f>SUM(M32:M35)</f>
        <v>107</v>
      </c>
      <c r="N8" s="15">
        <f>SUM(N32:N35)</f>
        <v>128</v>
      </c>
    </row>
    <row r="9" spans="1:14" ht="16.5" customHeight="1">
      <c r="A9" s="5" t="s">
        <v>35</v>
      </c>
      <c r="B9" s="15">
        <f>20660-263</f>
        <v>20397</v>
      </c>
      <c r="C9" s="14">
        <f t="shared" si="0"/>
        <v>145</v>
      </c>
      <c r="D9" s="15">
        <f>SUM(D36:D38)</f>
        <v>72</v>
      </c>
      <c r="E9" s="15">
        <f>SUM(E36:E38)</f>
        <v>73</v>
      </c>
      <c r="F9" s="14">
        <f t="shared" si="1"/>
        <v>182</v>
      </c>
      <c r="G9" s="15">
        <f>SUM(G36:G38)</f>
        <v>95</v>
      </c>
      <c r="H9" s="15">
        <f>SUM(H36:H38)</f>
        <v>87</v>
      </c>
      <c r="I9" s="14">
        <f t="shared" si="2"/>
        <v>-37</v>
      </c>
      <c r="J9" s="15">
        <f>D9-G9</f>
        <v>-23</v>
      </c>
      <c r="K9" s="15">
        <f>E9-H9</f>
        <v>-14</v>
      </c>
      <c r="L9" s="14">
        <f t="shared" si="3"/>
        <v>8</v>
      </c>
      <c r="M9" s="15">
        <f>SUM(M36:M38)</f>
        <v>3</v>
      </c>
      <c r="N9" s="15">
        <f>SUM(N36:N38)</f>
        <v>5</v>
      </c>
    </row>
    <row r="10" spans="1:14" ht="16.5" customHeight="1">
      <c r="A10" s="11" t="s">
        <v>36</v>
      </c>
      <c r="B10" s="14">
        <f>SUM(B8:B9)</f>
        <v>286202</v>
      </c>
      <c r="C10" s="14">
        <f t="shared" si="0"/>
        <v>2721</v>
      </c>
      <c r="D10" s="14">
        <f>SUM(D8:D9)</f>
        <v>1404</v>
      </c>
      <c r="E10" s="14">
        <f>SUM(E8:E9)</f>
        <v>1317</v>
      </c>
      <c r="F10" s="14">
        <f t="shared" si="1"/>
        <v>2483</v>
      </c>
      <c r="G10" s="14">
        <f>SUM(G8:G9)</f>
        <v>1306</v>
      </c>
      <c r="H10" s="14">
        <f>SUM(H8:H9)</f>
        <v>1177</v>
      </c>
      <c r="I10" s="14">
        <f t="shared" si="2"/>
        <v>238</v>
      </c>
      <c r="J10" s="14">
        <f>SUM(J8:J9)</f>
        <v>98</v>
      </c>
      <c r="K10" s="14">
        <f>SUM(K8:K9)</f>
        <v>140</v>
      </c>
      <c r="L10" s="14">
        <f t="shared" si="3"/>
        <v>243</v>
      </c>
      <c r="M10" s="14">
        <f>SUM(M8:M9)</f>
        <v>110</v>
      </c>
      <c r="N10" s="14">
        <f>SUM(N8:N9)</f>
        <v>133</v>
      </c>
    </row>
    <row r="11" spans="1:14" ht="16.5" customHeight="1">
      <c r="A11" s="5" t="s">
        <v>57</v>
      </c>
      <c r="B11" s="15">
        <f>30797-220</f>
        <v>30577</v>
      </c>
      <c r="C11" s="14">
        <f>D11+E11</f>
        <v>218</v>
      </c>
      <c r="D11" s="15">
        <v>106</v>
      </c>
      <c r="E11" s="15">
        <v>112</v>
      </c>
      <c r="F11" s="14">
        <f>G11+H11</f>
        <v>333</v>
      </c>
      <c r="G11" s="15">
        <v>176</v>
      </c>
      <c r="H11" s="15">
        <v>157</v>
      </c>
      <c r="I11" s="14">
        <f>J11+K11</f>
        <v>-115</v>
      </c>
      <c r="J11" s="15">
        <f>D11-G11</f>
        <v>-70</v>
      </c>
      <c r="K11" s="15">
        <f>E11-H11</f>
        <v>-45</v>
      </c>
      <c r="L11" s="14">
        <f>M11+N11</f>
        <v>18</v>
      </c>
      <c r="M11" s="15">
        <v>5</v>
      </c>
      <c r="N11" s="15">
        <v>13</v>
      </c>
    </row>
    <row r="12" spans="1:14" ht="16.5" customHeight="1">
      <c r="A12" s="5" t="s">
        <v>80</v>
      </c>
      <c r="B12" s="15">
        <f>92468-1304</f>
        <v>91164</v>
      </c>
      <c r="C12" s="14">
        <f t="shared" si="0"/>
        <v>835</v>
      </c>
      <c r="D12" s="15">
        <f>SUM(D39:D43)</f>
        <v>420</v>
      </c>
      <c r="E12" s="15">
        <f>SUM(E39:E43)</f>
        <v>415</v>
      </c>
      <c r="F12" s="14">
        <f t="shared" si="1"/>
        <v>763</v>
      </c>
      <c r="G12" s="15">
        <f>SUM(G39:G43)</f>
        <v>389</v>
      </c>
      <c r="H12" s="15">
        <f>SUM(H39:H43)</f>
        <v>374</v>
      </c>
      <c r="I12" s="14">
        <f t="shared" si="2"/>
        <v>72</v>
      </c>
      <c r="J12" s="15">
        <f>D12-G12</f>
        <v>31</v>
      </c>
      <c r="K12" s="15">
        <f>E12-H12</f>
        <v>41</v>
      </c>
      <c r="L12" s="14">
        <f t="shared" si="3"/>
        <v>69</v>
      </c>
      <c r="M12" s="15">
        <f>SUM(M39:M43)</f>
        <v>31</v>
      </c>
      <c r="N12" s="15">
        <f>SUM(N39:N43)</f>
        <v>38</v>
      </c>
    </row>
    <row r="13" spans="1:14" ht="16.5" customHeight="1">
      <c r="A13" s="11" t="s">
        <v>36</v>
      </c>
      <c r="B13" s="14">
        <f>SUM(B11:B12)</f>
        <v>121741</v>
      </c>
      <c r="C13" s="14">
        <f t="shared" si="0"/>
        <v>1053</v>
      </c>
      <c r="D13" s="14">
        <f>SUM(D11:D12)</f>
        <v>526</v>
      </c>
      <c r="E13" s="14">
        <f>SUM(E11:E12)</f>
        <v>527</v>
      </c>
      <c r="F13" s="14">
        <f t="shared" si="1"/>
        <v>1096</v>
      </c>
      <c r="G13" s="14">
        <f>SUM(G11:G12)</f>
        <v>565</v>
      </c>
      <c r="H13" s="14">
        <f>SUM(H11:H12)</f>
        <v>531</v>
      </c>
      <c r="I13" s="14">
        <f t="shared" si="2"/>
        <v>-43</v>
      </c>
      <c r="J13" s="14">
        <f>SUM(J11:J12)</f>
        <v>-39</v>
      </c>
      <c r="K13" s="14">
        <f>SUM(K11:K12)</f>
        <v>-4</v>
      </c>
      <c r="L13" s="14">
        <f t="shared" si="3"/>
        <v>87</v>
      </c>
      <c r="M13" s="14">
        <f>SUM(M11:M12)</f>
        <v>36</v>
      </c>
      <c r="N13" s="14">
        <f>SUM(N11:N12)</f>
        <v>51</v>
      </c>
    </row>
    <row r="14" spans="1:14" ht="16.5" customHeight="1">
      <c r="A14" s="5" t="s">
        <v>37</v>
      </c>
      <c r="B14" s="15">
        <f>37415-586</f>
        <v>36829</v>
      </c>
      <c r="C14" s="14">
        <f t="shared" si="0"/>
        <v>266</v>
      </c>
      <c r="D14" s="15">
        <v>134</v>
      </c>
      <c r="E14" s="15">
        <v>132</v>
      </c>
      <c r="F14" s="14">
        <f t="shared" si="1"/>
        <v>446</v>
      </c>
      <c r="G14" s="15">
        <v>219</v>
      </c>
      <c r="H14" s="15">
        <v>227</v>
      </c>
      <c r="I14" s="14">
        <f t="shared" si="2"/>
        <v>-180</v>
      </c>
      <c r="J14" s="15">
        <f>D14-G14</f>
        <v>-85</v>
      </c>
      <c r="K14" s="15">
        <f>E14-H14</f>
        <v>-95</v>
      </c>
      <c r="L14" s="14">
        <f t="shared" si="3"/>
        <v>25</v>
      </c>
      <c r="M14" s="15">
        <v>12</v>
      </c>
      <c r="N14" s="15">
        <v>13</v>
      </c>
    </row>
    <row r="15" spans="1:14" ht="16.5" customHeight="1">
      <c r="A15" s="5" t="s">
        <v>38</v>
      </c>
      <c r="B15" s="15">
        <f>26755-321</f>
        <v>26434</v>
      </c>
      <c r="C15" s="14">
        <f>D15+E15</f>
        <v>195</v>
      </c>
      <c r="D15" s="15">
        <v>104</v>
      </c>
      <c r="E15" s="15">
        <v>91</v>
      </c>
      <c r="F15" s="14">
        <f>G15+H15</f>
        <v>302</v>
      </c>
      <c r="G15" s="15">
        <v>159</v>
      </c>
      <c r="H15" s="15">
        <v>143</v>
      </c>
      <c r="I15" s="14">
        <f>J15+K15</f>
        <v>-107</v>
      </c>
      <c r="J15" s="15">
        <f>D15-G15</f>
        <v>-55</v>
      </c>
      <c r="K15" s="15">
        <f>E15-H15</f>
        <v>-52</v>
      </c>
      <c r="L15" s="14">
        <f>M15+N15</f>
        <v>12</v>
      </c>
      <c r="M15" s="15">
        <v>5</v>
      </c>
      <c r="N15" s="15">
        <v>7</v>
      </c>
    </row>
    <row r="16" spans="1:14" ht="16.5" customHeight="1">
      <c r="A16" s="11" t="s">
        <v>36</v>
      </c>
      <c r="B16" s="14">
        <f>SUM(B14:B15)</f>
        <v>63263</v>
      </c>
      <c r="C16" s="14">
        <f t="shared" si="0"/>
        <v>461</v>
      </c>
      <c r="D16" s="14">
        <f>SUM(D14:D15)</f>
        <v>238</v>
      </c>
      <c r="E16" s="14">
        <f>SUM(E14:E15)</f>
        <v>223</v>
      </c>
      <c r="F16" s="14">
        <f t="shared" si="1"/>
        <v>748</v>
      </c>
      <c r="G16" s="14">
        <f>SUM(G14:G15)</f>
        <v>378</v>
      </c>
      <c r="H16" s="14">
        <f>SUM(H14:H15)</f>
        <v>370</v>
      </c>
      <c r="I16" s="14">
        <f t="shared" si="2"/>
        <v>-287</v>
      </c>
      <c r="J16" s="14">
        <f>SUM(J14:J15)</f>
        <v>-140</v>
      </c>
      <c r="K16" s="14">
        <f>SUM(K14:K15)</f>
        <v>-147</v>
      </c>
      <c r="L16" s="14">
        <f t="shared" si="3"/>
        <v>37</v>
      </c>
      <c r="M16" s="14">
        <f>SUM(M14:M15)</f>
        <v>17</v>
      </c>
      <c r="N16" s="14">
        <f>SUM(N14:N15)</f>
        <v>20</v>
      </c>
    </row>
    <row r="17" spans="1:14" ht="16.5" customHeight="1">
      <c r="A17" s="5" t="s">
        <v>39</v>
      </c>
      <c r="B17" s="15">
        <f>67127-816</f>
        <v>66311</v>
      </c>
      <c r="C17" s="14">
        <f>D17+E17</f>
        <v>688</v>
      </c>
      <c r="D17" s="15">
        <v>351</v>
      </c>
      <c r="E17" s="15">
        <v>337</v>
      </c>
      <c r="F17" s="14">
        <f>G17+H17</f>
        <v>597</v>
      </c>
      <c r="G17" s="15">
        <v>323</v>
      </c>
      <c r="H17" s="15">
        <v>274</v>
      </c>
      <c r="I17" s="14">
        <f>J17+K17</f>
        <v>91</v>
      </c>
      <c r="J17" s="15">
        <f aca="true" t="shared" si="4" ref="J17:K21">D17-G17</f>
        <v>28</v>
      </c>
      <c r="K17" s="15">
        <f t="shared" si="4"/>
        <v>63</v>
      </c>
      <c r="L17" s="14">
        <f>M17+N17</f>
        <v>65</v>
      </c>
      <c r="M17" s="15">
        <v>22</v>
      </c>
      <c r="N17" s="15">
        <v>43</v>
      </c>
    </row>
    <row r="18" spans="1:14" ht="16.5" customHeight="1">
      <c r="A18" s="5" t="s">
        <v>60</v>
      </c>
      <c r="B18" s="15">
        <f>87413-2564</f>
        <v>84849</v>
      </c>
      <c r="C18" s="14">
        <f>D18+E18</f>
        <v>748</v>
      </c>
      <c r="D18" s="15">
        <v>386</v>
      </c>
      <c r="E18" s="15">
        <v>362</v>
      </c>
      <c r="F18" s="14">
        <f>G18+H18</f>
        <v>815</v>
      </c>
      <c r="G18" s="15">
        <v>409</v>
      </c>
      <c r="H18" s="15">
        <v>406</v>
      </c>
      <c r="I18" s="14">
        <f>J18+K18</f>
        <v>-67</v>
      </c>
      <c r="J18" s="15">
        <f t="shared" si="4"/>
        <v>-23</v>
      </c>
      <c r="K18" s="15">
        <f t="shared" si="4"/>
        <v>-44</v>
      </c>
      <c r="L18" s="14">
        <f>M18+N18</f>
        <v>56</v>
      </c>
      <c r="M18" s="15">
        <v>20</v>
      </c>
      <c r="N18" s="15">
        <v>36</v>
      </c>
    </row>
    <row r="19" spans="1:14" ht="16.5" customHeight="1">
      <c r="A19" s="5" t="s">
        <v>40</v>
      </c>
      <c r="B19" s="15">
        <f>3331-15</f>
        <v>3316</v>
      </c>
      <c r="C19" s="14">
        <f t="shared" si="0"/>
        <v>14</v>
      </c>
      <c r="D19" s="15">
        <v>7</v>
      </c>
      <c r="E19" s="15">
        <v>7</v>
      </c>
      <c r="F19" s="14">
        <f t="shared" si="1"/>
        <v>51</v>
      </c>
      <c r="G19" s="15">
        <v>21</v>
      </c>
      <c r="H19" s="15">
        <v>30</v>
      </c>
      <c r="I19" s="14">
        <f t="shared" si="2"/>
        <v>-37</v>
      </c>
      <c r="J19" s="15">
        <f t="shared" si="4"/>
        <v>-14</v>
      </c>
      <c r="K19" s="15">
        <f t="shared" si="4"/>
        <v>-23</v>
      </c>
      <c r="L19" s="14">
        <f t="shared" si="3"/>
        <v>1</v>
      </c>
      <c r="M19" s="15">
        <v>0</v>
      </c>
      <c r="N19" s="15">
        <v>1</v>
      </c>
    </row>
    <row r="20" spans="1:14" ht="16.5" customHeight="1">
      <c r="A20" s="5" t="s">
        <v>62</v>
      </c>
      <c r="B20" s="15">
        <f>12123-64</f>
        <v>12059</v>
      </c>
      <c r="C20" s="14">
        <f>D20+E20</f>
        <v>93</v>
      </c>
      <c r="D20" s="15">
        <v>51</v>
      </c>
      <c r="E20" s="15">
        <v>42</v>
      </c>
      <c r="F20" s="14">
        <f>G20+H20</f>
        <v>158</v>
      </c>
      <c r="G20" s="15">
        <v>87</v>
      </c>
      <c r="H20" s="15">
        <v>71</v>
      </c>
      <c r="I20" s="14">
        <f>J20+K20</f>
        <v>-65</v>
      </c>
      <c r="J20" s="15">
        <f t="shared" si="4"/>
        <v>-36</v>
      </c>
      <c r="K20" s="15">
        <f t="shared" si="4"/>
        <v>-29</v>
      </c>
      <c r="L20" s="14">
        <f>M20+N20</f>
        <v>5</v>
      </c>
      <c r="M20" s="15">
        <v>3</v>
      </c>
      <c r="N20" s="15">
        <v>2</v>
      </c>
    </row>
    <row r="21" spans="1:14" ht="16.5" customHeight="1">
      <c r="A21" s="5" t="s">
        <v>41</v>
      </c>
      <c r="B21" s="15">
        <f>23735-134</f>
        <v>23601</v>
      </c>
      <c r="C21" s="14">
        <f t="shared" si="0"/>
        <v>200</v>
      </c>
      <c r="D21" s="15">
        <v>98</v>
      </c>
      <c r="E21" s="15">
        <v>102</v>
      </c>
      <c r="F21" s="14">
        <f t="shared" si="1"/>
        <v>300</v>
      </c>
      <c r="G21" s="15">
        <v>139</v>
      </c>
      <c r="H21" s="15">
        <v>161</v>
      </c>
      <c r="I21" s="14">
        <f t="shared" si="2"/>
        <v>-100</v>
      </c>
      <c r="J21" s="15">
        <f t="shared" si="4"/>
        <v>-41</v>
      </c>
      <c r="K21" s="15">
        <f t="shared" si="4"/>
        <v>-59</v>
      </c>
      <c r="L21" s="14">
        <f t="shared" si="3"/>
        <v>14</v>
      </c>
      <c r="M21" s="15">
        <v>4</v>
      </c>
      <c r="N21" s="15">
        <v>10</v>
      </c>
    </row>
    <row r="22" spans="1:14" ht="16.5" customHeight="1">
      <c r="A22" s="11" t="s">
        <v>36</v>
      </c>
      <c r="B22" s="14">
        <f>SUM(B17:B21)</f>
        <v>190136</v>
      </c>
      <c r="C22" s="14">
        <f t="shared" si="0"/>
        <v>1743</v>
      </c>
      <c r="D22" s="14">
        <f>SUM(D17:D21)</f>
        <v>893</v>
      </c>
      <c r="E22" s="14">
        <f>SUM(E17:E21)</f>
        <v>850</v>
      </c>
      <c r="F22" s="14">
        <f t="shared" si="1"/>
        <v>1921</v>
      </c>
      <c r="G22" s="14">
        <f>SUM(G17:G21)</f>
        <v>979</v>
      </c>
      <c r="H22" s="14">
        <f>SUM(H17:H21)</f>
        <v>942</v>
      </c>
      <c r="I22" s="14">
        <f t="shared" si="2"/>
        <v>-178</v>
      </c>
      <c r="J22" s="14">
        <f>SUM(J17:J21)</f>
        <v>-86</v>
      </c>
      <c r="K22" s="14">
        <f>SUM(K17:K21)</f>
        <v>-92</v>
      </c>
      <c r="L22" s="14">
        <f t="shared" si="3"/>
        <v>141</v>
      </c>
      <c r="M22" s="14">
        <f>SUM(M17:M21)</f>
        <v>49</v>
      </c>
      <c r="N22" s="14">
        <f>SUM(N17:N21)</f>
        <v>92</v>
      </c>
    </row>
    <row r="23" spans="1:14" ht="16.5" customHeight="1">
      <c r="A23" s="5" t="s">
        <v>42</v>
      </c>
      <c r="B23" s="15">
        <f>68258-716</f>
        <v>67542</v>
      </c>
      <c r="C23" s="14">
        <f t="shared" si="0"/>
        <v>667</v>
      </c>
      <c r="D23" s="15">
        <v>358</v>
      </c>
      <c r="E23" s="15">
        <v>309</v>
      </c>
      <c r="F23" s="14">
        <f t="shared" si="1"/>
        <v>558</v>
      </c>
      <c r="G23" s="15">
        <v>288</v>
      </c>
      <c r="H23" s="15">
        <v>270</v>
      </c>
      <c r="I23" s="14">
        <f t="shared" si="2"/>
        <v>109</v>
      </c>
      <c r="J23" s="15">
        <f aca="true" t="shared" si="5" ref="J23:K25">D23-G23</f>
        <v>70</v>
      </c>
      <c r="K23" s="15">
        <f t="shared" si="5"/>
        <v>39</v>
      </c>
      <c r="L23" s="14">
        <f t="shared" si="3"/>
        <v>65</v>
      </c>
      <c r="M23" s="15">
        <v>31</v>
      </c>
      <c r="N23" s="15">
        <v>34</v>
      </c>
    </row>
    <row r="24" spans="1:14" ht="16.5" customHeight="1">
      <c r="A24" s="5" t="s">
        <v>43</v>
      </c>
      <c r="B24" s="15">
        <f>10878-54</f>
        <v>10824</v>
      </c>
      <c r="C24" s="14">
        <f>D24+E24</f>
        <v>79</v>
      </c>
      <c r="D24" s="15">
        <v>41</v>
      </c>
      <c r="E24" s="15">
        <v>38</v>
      </c>
      <c r="F24" s="14">
        <f>G24+H24</f>
        <v>120</v>
      </c>
      <c r="G24" s="15">
        <v>67</v>
      </c>
      <c r="H24" s="15">
        <v>53</v>
      </c>
      <c r="I24" s="14">
        <f>J24+K24</f>
        <v>-41</v>
      </c>
      <c r="J24" s="15">
        <f>D24-G24</f>
        <v>-26</v>
      </c>
      <c r="K24" s="15">
        <f>E24-H24</f>
        <v>-15</v>
      </c>
      <c r="L24" s="14">
        <f>M24+N24</f>
        <v>12</v>
      </c>
      <c r="M24" s="15">
        <v>4</v>
      </c>
      <c r="N24" s="15">
        <v>8</v>
      </c>
    </row>
    <row r="25" spans="1:14" ht="16.5" customHeight="1">
      <c r="A25" s="5" t="s">
        <v>61</v>
      </c>
      <c r="B25" s="15">
        <f>16668-42</f>
        <v>16626</v>
      </c>
      <c r="C25" s="14">
        <f t="shared" si="0"/>
        <v>120</v>
      </c>
      <c r="D25" s="15">
        <v>57</v>
      </c>
      <c r="E25" s="15">
        <v>63</v>
      </c>
      <c r="F25" s="14">
        <f t="shared" si="1"/>
        <v>202</v>
      </c>
      <c r="G25" s="15">
        <v>100</v>
      </c>
      <c r="H25" s="15">
        <v>102</v>
      </c>
      <c r="I25" s="14">
        <f t="shared" si="2"/>
        <v>-82</v>
      </c>
      <c r="J25" s="15">
        <f t="shared" si="5"/>
        <v>-43</v>
      </c>
      <c r="K25" s="15">
        <f t="shared" si="5"/>
        <v>-39</v>
      </c>
      <c r="L25" s="14">
        <f t="shared" si="3"/>
        <v>10</v>
      </c>
      <c r="M25" s="15">
        <v>6</v>
      </c>
      <c r="N25" s="15">
        <v>4</v>
      </c>
    </row>
    <row r="26" spans="1:14" ht="16.5" customHeight="1">
      <c r="A26" s="11" t="s">
        <v>36</v>
      </c>
      <c r="B26" s="14">
        <f>SUM(B23:B25)</f>
        <v>94992</v>
      </c>
      <c r="C26" s="14">
        <f t="shared" si="0"/>
        <v>866</v>
      </c>
      <c r="D26" s="14">
        <f>SUM(D23:D25)</f>
        <v>456</v>
      </c>
      <c r="E26" s="14">
        <f>SUM(E23:E25)</f>
        <v>410</v>
      </c>
      <c r="F26" s="14">
        <f t="shared" si="1"/>
        <v>880</v>
      </c>
      <c r="G26" s="14">
        <f>SUM(G23:G25)</f>
        <v>455</v>
      </c>
      <c r="H26" s="14">
        <f>SUM(H23:H25)</f>
        <v>425</v>
      </c>
      <c r="I26" s="14">
        <f t="shared" si="2"/>
        <v>-14</v>
      </c>
      <c r="J26" s="14">
        <f>SUM(J23:J25)</f>
        <v>1</v>
      </c>
      <c r="K26" s="14">
        <f>SUM(K23:K25)</f>
        <v>-15</v>
      </c>
      <c r="L26" s="14">
        <f t="shared" si="3"/>
        <v>87</v>
      </c>
      <c r="M26" s="14">
        <f>SUM(M23:M25)</f>
        <v>41</v>
      </c>
      <c r="N26" s="14">
        <f>SUM(N23:N25)</f>
        <v>46</v>
      </c>
    </row>
    <row r="27" spans="1:14" ht="16.5" customHeight="1">
      <c r="A27" s="5" t="s">
        <v>44</v>
      </c>
      <c r="B27" s="15">
        <f>31750-204</f>
        <v>31546</v>
      </c>
      <c r="C27" s="14">
        <f t="shared" si="0"/>
        <v>278</v>
      </c>
      <c r="D27" s="15">
        <v>144</v>
      </c>
      <c r="E27" s="15">
        <v>134</v>
      </c>
      <c r="F27" s="14">
        <f t="shared" si="1"/>
        <v>366</v>
      </c>
      <c r="G27" s="15">
        <v>190</v>
      </c>
      <c r="H27" s="15">
        <v>176</v>
      </c>
      <c r="I27" s="14">
        <f t="shared" si="2"/>
        <v>-88</v>
      </c>
      <c r="J27" s="15">
        <f aca="true" t="shared" si="6" ref="J27:K29">D27-G27</f>
        <v>-46</v>
      </c>
      <c r="K27" s="15">
        <f t="shared" si="6"/>
        <v>-42</v>
      </c>
      <c r="L27" s="14">
        <f t="shared" si="3"/>
        <v>22</v>
      </c>
      <c r="M27" s="15">
        <v>6</v>
      </c>
      <c r="N27" s="15">
        <v>16</v>
      </c>
    </row>
    <row r="28" spans="1:14" ht="16.5" customHeight="1">
      <c r="A28" s="5" t="s">
        <v>45</v>
      </c>
      <c r="B28" s="15">
        <f>11534-186</f>
        <v>11348</v>
      </c>
      <c r="C28" s="14">
        <f t="shared" si="0"/>
        <v>120</v>
      </c>
      <c r="D28" s="15">
        <v>57</v>
      </c>
      <c r="E28" s="15">
        <v>63</v>
      </c>
      <c r="F28" s="14">
        <f t="shared" si="1"/>
        <v>116</v>
      </c>
      <c r="G28" s="15">
        <v>58</v>
      </c>
      <c r="H28" s="15">
        <v>58</v>
      </c>
      <c r="I28" s="14">
        <f t="shared" si="2"/>
        <v>4</v>
      </c>
      <c r="J28" s="15">
        <f t="shared" si="6"/>
        <v>-1</v>
      </c>
      <c r="K28" s="15">
        <f t="shared" si="6"/>
        <v>5</v>
      </c>
      <c r="L28" s="14">
        <f t="shared" si="3"/>
        <v>11</v>
      </c>
      <c r="M28" s="15">
        <v>4</v>
      </c>
      <c r="N28" s="15">
        <v>7</v>
      </c>
    </row>
    <row r="29" spans="1:14" ht="16.5" customHeight="1">
      <c r="A29" s="5" t="s">
        <v>81</v>
      </c>
      <c r="B29" s="15">
        <f>9108-94</f>
        <v>9014</v>
      </c>
      <c r="C29" s="14">
        <f t="shared" si="0"/>
        <v>82</v>
      </c>
      <c r="D29" s="15">
        <f>SUM(D44:D46)</f>
        <v>42</v>
      </c>
      <c r="E29" s="15">
        <f>SUM(E44:E46)</f>
        <v>40</v>
      </c>
      <c r="F29" s="14">
        <f t="shared" si="1"/>
        <v>115</v>
      </c>
      <c r="G29" s="15">
        <f>SUM(G44:G46)</f>
        <v>58</v>
      </c>
      <c r="H29" s="15">
        <f>SUM(H44:H46)</f>
        <v>57</v>
      </c>
      <c r="I29" s="14">
        <f t="shared" si="2"/>
        <v>-33</v>
      </c>
      <c r="J29" s="15">
        <f t="shared" si="6"/>
        <v>-16</v>
      </c>
      <c r="K29" s="15">
        <f t="shared" si="6"/>
        <v>-17</v>
      </c>
      <c r="L29" s="14">
        <f t="shared" si="3"/>
        <v>3</v>
      </c>
      <c r="M29" s="15">
        <f>SUM(M44:M46)</f>
        <v>1</v>
      </c>
      <c r="N29" s="15">
        <f>SUM(N44:N46)</f>
        <v>2</v>
      </c>
    </row>
    <row r="30" spans="1:14" ht="16.5" customHeight="1">
      <c r="A30" s="11" t="s">
        <v>36</v>
      </c>
      <c r="B30" s="14">
        <f>SUM(B27:B29)</f>
        <v>51908</v>
      </c>
      <c r="C30" s="14">
        <f t="shared" si="0"/>
        <v>480</v>
      </c>
      <c r="D30" s="14">
        <f>SUM(D27:D29)</f>
        <v>243</v>
      </c>
      <c r="E30" s="14">
        <f>SUM(E27:E29)</f>
        <v>237</v>
      </c>
      <c r="F30" s="14">
        <f t="shared" si="1"/>
        <v>597</v>
      </c>
      <c r="G30" s="14">
        <f>SUM(G27:G29)</f>
        <v>306</v>
      </c>
      <c r="H30" s="14">
        <f>SUM(H27:H29)</f>
        <v>291</v>
      </c>
      <c r="I30" s="14">
        <f t="shared" si="2"/>
        <v>-117</v>
      </c>
      <c r="J30" s="14">
        <f>D30-G30</f>
        <v>-63</v>
      </c>
      <c r="K30" s="14">
        <f>E30-H30</f>
        <v>-54</v>
      </c>
      <c r="L30" s="14">
        <f t="shared" si="3"/>
        <v>36</v>
      </c>
      <c r="M30" s="14">
        <f>SUM(M27:M29)</f>
        <v>11</v>
      </c>
      <c r="N30" s="14">
        <f>SUM(N27:N29)</f>
        <v>25</v>
      </c>
    </row>
    <row r="31" spans="2:14" ht="6.75" customHeight="1"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</row>
    <row r="32" spans="1:14" ht="16.5" customHeight="1">
      <c r="A32" s="31" t="s">
        <v>66</v>
      </c>
      <c r="B32" s="32"/>
      <c r="C32" s="14">
        <f aca="true" t="shared" si="7" ref="C32:C46">D32+E32</f>
        <v>2574</v>
      </c>
      <c r="D32" s="15">
        <v>1331</v>
      </c>
      <c r="E32" s="15">
        <v>1243</v>
      </c>
      <c r="F32" s="14">
        <f aca="true" t="shared" si="8" ref="F32:F46">G32+H32</f>
        <v>2278</v>
      </c>
      <c r="G32" s="15">
        <v>1198</v>
      </c>
      <c r="H32" s="15">
        <v>1080</v>
      </c>
      <c r="I32" s="14">
        <f aca="true" t="shared" si="9" ref="I32:I46">J32+K32</f>
        <v>296</v>
      </c>
      <c r="J32" s="15">
        <f aca="true" t="shared" si="10" ref="J32:J46">D32-G32</f>
        <v>133</v>
      </c>
      <c r="K32" s="15">
        <f aca="true" t="shared" si="11" ref="K32:K46">E32-H32</f>
        <v>163</v>
      </c>
      <c r="L32" s="14">
        <f aca="true" t="shared" si="12" ref="L32:L46">M32+N32</f>
        <v>235</v>
      </c>
      <c r="M32" s="15">
        <v>107</v>
      </c>
      <c r="N32" s="15">
        <v>128</v>
      </c>
    </row>
    <row r="33" spans="1:14" ht="16.5" customHeight="1">
      <c r="A33" s="31" t="s">
        <v>67</v>
      </c>
      <c r="B33" s="32"/>
      <c r="C33" s="14">
        <f t="shared" si="7"/>
        <v>1</v>
      </c>
      <c r="D33" s="15">
        <v>0</v>
      </c>
      <c r="E33" s="15">
        <v>1</v>
      </c>
      <c r="F33" s="14">
        <f t="shared" si="8"/>
        <v>2</v>
      </c>
      <c r="G33" s="15">
        <v>0</v>
      </c>
      <c r="H33" s="15">
        <v>2</v>
      </c>
      <c r="I33" s="14">
        <f t="shared" si="9"/>
        <v>-1</v>
      </c>
      <c r="J33" s="15">
        <f t="shared" si="10"/>
        <v>0</v>
      </c>
      <c r="K33" s="15">
        <f t="shared" si="11"/>
        <v>-1</v>
      </c>
      <c r="L33" s="14">
        <f t="shared" si="12"/>
        <v>0</v>
      </c>
      <c r="M33" s="15">
        <v>0</v>
      </c>
      <c r="N33" s="15">
        <v>0</v>
      </c>
    </row>
    <row r="34" spans="1:14" ht="16.5" customHeight="1">
      <c r="A34" s="31" t="s">
        <v>68</v>
      </c>
      <c r="B34" s="32"/>
      <c r="C34" s="14">
        <f t="shared" si="7"/>
        <v>0</v>
      </c>
      <c r="D34" s="15">
        <v>0</v>
      </c>
      <c r="E34" s="15">
        <v>0</v>
      </c>
      <c r="F34" s="14">
        <f t="shared" si="8"/>
        <v>4</v>
      </c>
      <c r="G34" s="15">
        <v>4</v>
      </c>
      <c r="H34" s="15">
        <v>0</v>
      </c>
      <c r="I34" s="14">
        <f t="shared" si="9"/>
        <v>-4</v>
      </c>
      <c r="J34" s="15">
        <f t="shared" si="10"/>
        <v>-4</v>
      </c>
      <c r="K34" s="15">
        <f t="shared" si="11"/>
        <v>0</v>
      </c>
      <c r="L34" s="14">
        <f t="shared" si="12"/>
        <v>0</v>
      </c>
      <c r="M34" s="15">
        <v>0</v>
      </c>
      <c r="N34" s="15">
        <v>0</v>
      </c>
    </row>
    <row r="35" spans="1:14" ht="16.5" customHeight="1">
      <c r="A35" s="31" t="s">
        <v>69</v>
      </c>
      <c r="B35" s="32"/>
      <c r="C35" s="14">
        <f t="shared" si="7"/>
        <v>1</v>
      </c>
      <c r="D35" s="15">
        <v>1</v>
      </c>
      <c r="E35" s="15">
        <v>0</v>
      </c>
      <c r="F35" s="14">
        <f t="shared" si="8"/>
        <v>17</v>
      </c>
      <c r="G35" s="15">
        <v>9</v>
      </c>
      <c r="H35" s="15">
        <v>8</v>
      </c>
      <c r="I35" s="14">
        <f t="shared" si="9"/>
        <v>-16</v>
      </c>
      <c r="J35" s="15">
        <f t="shared" si="10"/>
        <v>-8</v>
      </c>
      <c r="K35" s="15">
        <f t="shared" si="11"/>
        <v>-8</v>
      </c>
      <c r="L35" s="14">
        <f t="shared" si="12"/>
        <v>0</v>
      </c>
      <c r="M35" s="15">
        <v>0</v>
      </c>
      <c r="N35" s="15">
        <v>0</v>
      </c>
    </row>
    <row r="36" spans="1:14" ht="17.25" customHeight="1">
      <c r="A36" s="31" t="s">
        <v>70</v>
      </c>
      <c r="B36" s="32"/>
      <c r="C36" s="14">
        <f t="shared" si="7"/>
        <v>7</v>
      </c>
      <c r="D36" s="15">
        <v>4</v>
      </c>
      <c r="E36" s="15">
        <v>3</v>
      </c>
      <c r="F36" s="14">
        <f t="shared" si="8"/>
        <v>16</v>
      </c>
      <c r="G36" s="15">
        <v>12</v>
      </c>
      <c r="H36" s="15">
        <v>4</v>
      </c>
      <c r="I36" s="14">
        <f t="shared" si="9"/>
        <v>-9</v>
      </c>
      <c r="J36" s="15">
        <f t="shared" si="10"/>
        <v>-8</v>
      </c>
      <c r="K36" s="15">
        <f t="shared" si="11"/>
        <v>-1</v>
      </c>
      <c r="L36" s="14">
        <f t="shared" si="12"/>
        <v>0</v>
      </c>
      <c r="M36" s="15">
        <v>0</v>
      </c>
      <c r="N36" s="15">
        <v>0</v>
      </c>
    </row>
    <row r="37" spans="1:14" ht="16.5" customHeight="1">
      <c r="A37" s="31" t="s">
        <v>71</v>
      </c>
      <c r="B37" s="32"/>
      <c r="C37" s="14">
        <f t="shared" si="7"/>
        <v>136</v>
      </c>
      <c r="D37" s="15">
        <v>68</v>
      </c>
      <c r="E37" s="15">
        <v>68</v>
      </c>
      <c r="F37" s="14">
        <f t="shared" si="8"/>
        <v>159</v>
      </c>
      <c r="G37" s="15">
        <v>78</v>
      </c>
      <c r="H37" s="15">
        <v>81</v>
      </c>
      <c r="I37" s="14">
        <f t="shared" si="9"/>
        <v>-23</v>
      </c>
      <c r="J37" s="15">
        <f t="shared" si="10"/>
        <v>-10</v>
      </c>
      <c r="K37" s="15">
        <f t="shared" si="11"/>
        <v>-13</v>
      </c>
      <c r="L37" s="14">
        <f t="shared" si="12"/>
        <v>8</v>
      </c>
      <c r="M37" s="15">
        <v>3</v>
      </c>
      <c r="N37" s="15">
        <v>5</v>
      </c>
    </row>
    <row r="38" spans="1:14" ht="16.5" customHeight="1">
      <c r="A38" s="31" t="s">
        <v>72</v>
      </c>
      <c r="B38" s="32"/>
      <c r="C38" s="14">
        <f t="shared" si="7"/>
        <v>2</v>
      </c>
      <c r="D38" s="15">
        <v>0</v>
      </c>
      <c r="E38" s="15">
        <v>2</v>
      </c>
      <c r="F38" s="14">
        <f t="shared" si="8"/>
        <v>7</v>
      </c>
      <c r="G38" s="15">
        <v>5</v>
      </c>
      <c r="H38" s="15">
        <v>2</v>
      </c>
      <c r="I38" s="14">
        <f t="shared" si="9"/>
        <v>-5</v>
      </c>
      <c r="J38" s="15">
        <f t="shared" si="10"/>
        <v>-5</v>
      </c>
      <c r="K38" s="15">
        <f t="shared" si="11"/>
        <v>0</v>
      </c>
      <c r="L38" s="14">
        <f t="shared" si="12"/>
        <v>0</v>
      </c>
      <c r="M38" s="15">
        <v>0</v>
      </c>
      <c r="N38" s="15">
        <v>0</v>
      </c>
    </row>
    <row r="39" spans="1:14" ht="16.5" customHeight="1">
      <c r="A39" s="31" t="s">
        <v>82</v>
      </c>
      <c r="B39" s="32"/>
      <c r="C39" s="14">
        <f>D39+E39</f>
        <v>662</v>
      </c>
      <c r="D39" s="15">
        <v>333</v>
      </c>
      <c r="E39" s="15">
        <v>329</v>
      </c>
      <c r="F39" s="14">
        <f>G39+H39</f>
        <v>556</v>
      </c>
      <c r="G39" s="15">
        <v>290</v>
      </c>
      <c r="H39" s="15">
        <v>266</v>
      </c>
      <c r="I39" s="14">
        <f>J39+K39</f>
        <v>106</v>
      </c>
      <c r="J39" s="15">
        <f t="shared" si="10"/>
        <v>43</v>
      </c>
      <c r="K39" s="15">
        <f t="shared" si="11"/>
        <v>63</v>
      </c>
      <c r="L39" s="14">
        <f>M39+N39</f>
        <v>53</v>
      </c>
      <c r="M39" s="15">
        <v>23</v>
      </c>
      <c r="N39" s="15">
        <v>30</v>
      </c>
    </row>
    <row r="40" spans="1:14" ht="16.5" customHeight="1">
      <c r="A40" s="31" t="s">
        <v>73</v>
      </c>
      <c r="B40" s="32"/>
      <c r="C40" s="14">
        <f t="shared" si="7"/>
        <v>38</v>
      </c>
      <c r="D40" s="15">
        <v>19</v>
      </c>
      <c r="E40" s="15">
        <v>19</v>
      </c>
      <c r="F40" s="14">
        <f t="shared" si="8"/>
        <v>56</v>
      </c>
      <c r="G40" s="15">
        <v>26</v>
      </c>
      <c r="H40" s="15">
        <v>30</v>
      </c>
      <c r="I40" s="14">
        <f t="shared" si="9"/>
        <v>-18</v>
      </c>
      <c r="J40" s="15">
        <f t="shared" si="10"/>
        <v>-7</v>
      </c>
      <c r="K40" s="15">
        <f t="shared" si="11"/>
        <v>-11</v>
      </c>
      <c r="L40" s="14">
        <f t="shared" si="12"/>
        <v>6</v>
      </c>
      <c r="M40" s="15">
        <v>4</v>
      </c>
      <c r="N40" s="15">
        <v>2</v>
      </c>
    </row>
    <row r="41" spans="1:14" ht="16.5" customHeight="1">
      <c r="A41" s="31" t="s">
        <v>74</v>
      </c>
      <c r="B41" s="32"/>
      <c r="C41" s="14">
        <f t="shared" si="7"/>
        <v>59</v>
      </c>
      <c r="D41" s="15">
        <v>25</v>
      </c>
      <c r="E41" s="15">
        <v>34</v>
      </c>
      <c r="F41" s="14">
        <f t="shared" si="8"/>
        <v>67</v>
      </c>
      <c r="G41" s="15">
        <v>37</v>
      </c>
      <c r="H41" s="15">
        <v>30</v>
      </c>
      <c r="I41" s="14">
        <f t="shared" si="9"/>
        <v>-8</v>
      </c>
      <c r="J41" s="15">
        <f t="shared" si="10"/>
        <v>-12</v>
      </c>
      <c r="K41" s="15">
        <f t="shared" si="11"/>
        <v>4</v>
      </c>
      <c r="L41" s="14">
        <f t="shared" si="12"/>
        <v>4</v>
      </c>
      <c r="M41" s="15">
        <v>0</v>
      </c>
      <c r="N41" s="15">
        <v>4</v>
      </c>
    </row>
    <row r="42" spans="1:14" ht="16.5" customHeight="1">
      <c r="A42" s="31" t="s">
        <v>75</v>
      </c>
      <c r="B42" s="32"/>
      <c r="C42" s="14">
        <f t="shared" si="7"/>
        <v>50</v>
      </c>
      <c r="D42" s="15">
        <v>32</v>
      </c>
      <c r="E42" s="15">
        <v>18</v>
      </c>
      <c r="F42" s="14">
        <f t="shared" si="8"/>
        <v>48</v>
      </c>
      <c r="G42" s="15">
        <v>20</v>
      </c>
      <c r="H42" s="15">
        <v>28</v>
      </c>
      <c r="I42" s="14">
        <f t="shared" si="9"/>
        <v>2</v>
      </c>
      <c r="J42" s="15">
        <f t="shared" si="10"/>
        <v>12</v>
      </c>
      <c r="K42" s="15">
        <f t="shared" si="11"/>
        <v>-10</v>
      </c>
      <c r="L42" s="14">
        <f t="shared" si="12"/>
        <v>2</v>
      </c>
      <c r="M42" s="15">
        <v>2</v>
      </c>
      <c r="N42" s="15">
        <v>0</v>
      </c>
    </row>
    <row r="43" spans="1:14" ht="16.5" customHeight="1">
      <c r="A43" s="31" t="s">
        <v>76</v>
      </c>
      <c r="B43" s="32"/>
      <c r="C43" s="14">
        <f t="shared" si="7"/>
        <v>26</v>
      </c>
      <c r="D43" s="15">
        <v>11</v>
      </c>
      <c r="E43" s="15">
        <v>15</v>
      </c>
      <c r="F43" s="14">
        <f t="shared" si="8"/>
        <v>36</v>
      </c>
      <c r="G43" s="15">
        <v>16</v>
      </c>
      <c r="H43" s="15">
        <v>20</v>
      </c>
      <c r="I43" s="14">
        <f t="shared" si="9"/>
        <v>-10</v>
      </c>
      <c r="J43" s="15">
        <f t="shared" si="10"/>
        <v>-5</v>
      </c>
      <c r="K43" s="15">
        <f t="shared" si="11"/>
        <v>-5</v>
      </c>
      <c r="L43" s="14">
        <f t="shared" si="12"/>
        <v>4</v>
      </c>
      <c r="M43" s="15">
        <v>2</v>
      </c>
      <c r="N43" s="15">
        <v>2</v>
      </c>
    </row>
    <row r="44" spans="1:14" ht="16.5" customHeight="1">
      <c r="A44" s="31" t="s">
        <v>77</v>
      </c>
      <c r="B44" s="32"/>
      <c r="C44" s="14">
        <f t="shared" si="7"/>
        <v>4</v>
      </c>
      <c r="D44" s="15">
        <v>1</v>
      </c>
      <c r="E44" s="15">
        <v>3</v>
      </c>
      <c r="F44" s="14">
        <f t="shared" si="8"/>
        <v>6</v>
      </c>
      <c r="G44" s="15">
        <v>4</v>
      </c>
      <c r="H44" s="15">
        <v>2</v>
      </c>
      <c r="I44" s="14">
        <f t="shared" si="9"/>
        <v>-2</v>
      </c>
      <c r="J44" s="15">
        <f t="shared" si="10"/>
        <v>-3</v>
      </c>
      <c r="K44" s="15">
        <f t="shared" si="11"/>
        <v>1</v>
      </c>
      <c r="L44" s="14">
        <f t="shared" si="12"/>
        <v>0</v>
      </c>
      <c r="M44" s="15">
        <v>0</v>
      </c>
      <c r="N44" s="15">
        <v>0</v>
      </c>
    </row>
    <row r="45" spans="1:14" ht="16.5" customHeight="1">
      <c r="A45" s="31" t="s">
        <v>78</v>
      </c>
      <c r="B45" s="32"/>
      <c r="C45" s="14">
        <f>D45+E45</f>
        <v>9</v>
      </c>
      <c r="D45" s="15">
        <v>2</v>
      </c>
      <c r="E45" s="15">
        <v>7</v>
      </c>
      <c r="F45" s="14">
        <f>G45+H45</f>
        <v>17</v>
      </c>
      <c r="G45" s="15">
        <v>8</v>
      </c>
      <c r="H45" s="15">
        <v>9</v>
      </c>
      <c r="I45" s="14">
        <f>J45+K45</f>
        <v>-8</v>
      </c>
      <c r="J45" s="15">
        <f t="shared" si="10"/>
        <v>-6</v>
      </c>
      <c r="K45" s="15">
        <f t="shared" si="11"/>
        <v>-2</v>
      </c>
      <c r="L45" s="14">
        <f>M45+N45</f>
        <v>0</v>
      </c>
      <c r="M45" s="15">
        <v>0</v>
      </c>
      <c r="N45" s="15">
        <v>0</v>
      </c>
    </row>
    <row r="46" spans="1:14" ht="16.5" customHeight="1">
      <c r="A46" s="31" t="s">
        <v>79</v>
      </c>
      <c r="B46" s="32"/>
      <c r="C46" s="14">
        <f t="shared" si="7"/>
        <v>69</v>
      </c>
      <c r="D46" s="15">
        <v>39</v>
      </c>
      <c r="E46" s="15">
        <v>30</v>
      </c>
      <c r="F46" s="14">
        <f t="shared" si="8"/>
        <v>92</v>
      </c>
      <c r="G46" s="15">
        <v>46</v>
      </c>
      <c r="H46" s="15">
        <v>46</v>
      </c>
      <c r="I46" s="14">
        <f t="shared" si="9"/>
        <v>-23</v>
      </c>
      <c r="J46" s="15">
        <f t="shared" si="10"/>
        <v>-7</v>
      </c>
      <c r="K46" s="15">
        <f t="shared" si="11"/>
        <v>-16</v>
      </c>
      <c r="L46" s="14">
        <f t="shared" si="12"/>
        <v>3</v>
      </c>
      <c r="M46" s="15">
        <v>1</v>
      </c>
      <c r="N46" s="15">
        <v>2</v>
      </c>
    </row>
    <row r="47" ht="13.5">
      <c r="A47" s="17" t="s">
        <v>84</v>
      </c>
    </row>
    <row r="48" ht="13.5">
      <c r="A48" s="17" t="s">
        <v>83</v>
      </c>
    </row>
    <row r="49" ht="13.5">
      <c r="A49" s="17" t="s">
        <v>85</v>
      </c>
    </row>
    <row r="50" ht="13.5">
      <c r="A50" s="17" t="s">
        <v>86</v>
      </c>
    </row>
  </sheetData>
  <mergeCells count="21">
    <mergeCell ref="A32:B32"/>
    <mergeCell ref="A33:B33"/>
    <mergeCell ref="A34:B34"/>
    <mergeCell ref="A35:B35"/>
    <mergeCell ref="A3:A4"/>
    <mergeCell ref="F3:H3"/>
    <mergeCell ref="I3:K3"/>
    <mergeCell ref="L3:N3"/>
    <mergeCell ref="B3:B4"/>
    <mergeCell ref="C3:E3"/>
    <mergeCell ref="A36:B36"/>
    <mergeCell ref="A37:B37"/>
    <mergeCell ref="A38:B38"/>
    <mergeCell ref="A40:B40"/>
    <mergeCell ref="A39:B39"/>
    <mergeCell ref="A41:B41"/>
    <mergeCell ref="A42:B42"/>
    <mergeCell ref="A43:B43"/>
    <mergeCell ref="A46:B46"/>
    <mergeCell ref="A45:B45"/>
    <mergeCell ref="A44:B44"/>
  </mergeCells>
  <printOptions/>
  <pageMargins left="0.71" right="0.5905511811023623" top="0.36" bottom="0.21" header="0.5118110236220472" footer="0.37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zoomScale="75" zoomScaleNormal="75" workbookViewId="0" topLeftCell="A1">
      <pane xSplit="2" ySplit="7" topLeftCell="C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2" sqref="A2"/>
    </sheetView>
  </sheetViews>
  <sheetFormatPr defaultColWidth="9.00390625" defaultRowHeight="13.5"/>
  <cols>
    <col min="1" max="1" width="13.75390625" style="2" customWidth="1"/>
    <col min="2" max="2" width="6.00390625" style="2" customWidth="1"/>
    <col min="3" max="3" width="5.75390625" style="2" customWidth="1"/>
    <col min="4" max="5" width="5.25390625" style="2" customWidth="1"/>
    <col min="6" max="6" width="5.375" style="2" customWidth="1"/>
    <col min="7" max="7" width="5.50390625" style="2" customWidth="1"/>
    <col min="8" max="8" width="6.25390625" style="2" customWidth="1"/>
    <col min="9" max="9" width="6.75390625" style="2" customWidth="1"/>
    <col min="10" max="10" width="7.125" style="2" customWidth="1"/>
    <col min="11" max="13" width="6.00390625" style="2" customWidth="1"/>
    <col min="14" max="16384" width="9.00390625" style="2" customWidth="1"/>
  </cols>
  <sheetData>
    <row r="1" ht="18.75" customHeight="1">
      <c r="A1" s="1" t="s">
        <v>22</v>
      </c>
    </row>
    <row r="2" ht="18" customHeight="1">
      <c r="A2" s="2" t="s">
        <v>63</v>
      </c>
    </row>
    <row r="3" spans="1:15" ht="18" customHeight="1">
      <c r="A3" s="33" t="s">
        <v>23</v>
      </c>
      <c r="B3" s="33" t="s">
        <v>9</v>
      </c>
      <c r="C3" s="33"/>
      <c r="D3" s="33"/>
      <c r="E3" s="33" t="s">
        <v>10</v>
      </c>
      <c r="F3" s="33"/>
      <c r="G3" s="33"/>
      <c r="H3" s="33" t="s">
        <v>11</v>
      </c>
      <c r="I3" s="33"/>
      <c r="J3" s="33"/>
      <c r="K3" s="33" t="s">
        <v>12</v>
      </c>
      <c r="L3" s="33"/>
      <c r="M3" s="33"/>
      <c r="N3" s="33" t="s">
        <v>56</v>
      </c>
      <c r="O3" s="33" t="s">
        <v>13</v>
      </c>
    </row>
    <row r="4" spans="1:15" ht="45" customHeight="1">
      <c r="A4" s="33"/>
      <c r="B4" s="3" t="s">
        <v>3</v>
      </c>
      <c r="C4" s="3" t="s">
        <v>4</v>
      </c>
      <c r="D4" s="3" t="s">
        <v>5</v>
      </c>
      <c r="E4" s="3" t="s">
        <v>3</v>
      </c>
      <c r="F4" s="3" t="s">
        <v>4</v>
      </c>
      <c r="G4" s="3" t="s">
        <v>5</v>
      </c>
      <c r="H4" s="3" t="s">
        <v>3</v>
      </c>
      <c r="I4" s="6" t="s">
        <v>20</v>
      </c>
      <c r="J4" s="7" t="s">
        <v>46</v>
      </c>
      <c r="K4" s="3" t="s">
        <v>3</v>
      </c>
      <c r="L4" s="3" t="s">
        <v>47</v>
      </c>
      <c r="M4" s="3" t="s">
        <v>48</v>
      </c>
      <c r="N4" s="33"/>
      <c r="O4" s="33"/>
    </row>
    <row r="5" spans="1:15" ht="16.5" customHeight="1">
      <c r="A5" s="12" t="s">
        <v>65</v>
      </c>
      <c r="B5" s="10">
        <f>C5+D5</f>
        <v>17</v>
      </c>
      <c r="C5" s="10">
        <f>C10+C13+C16+C22+C26+C30</f>
        <v>6</v>
      </c>
      <c r="D5" s="10">
        <f>D10+D13+D16+D22+D26+D30</f>
        <v>11</v>
      </c>
      <c r="E5" s="10">
        <f>F5+G5</f>
        <v>8</v>
      </c>
      <c r="F5" s="10">
        <f>F10+F13+F16+F22+F26+F30</f>
        <v>3</v>
      </c>
      <c r="G5" s="10">
        <f>G10+G13+G16+G22+G26+G30</f>
        <v>5</v>
      </c>
      <c r="H5" s="10">
        <f>I5+J5</f>
        <v>31</v>
      </c>
      <c r="I5" s="10">
        <f>I10+I13+I16+I22+I26+I30</f>
        <v>23</v>
      </c>
      <c r="J5" s="10">
        <f>J10+J13+J16+J22+J26+J30</f>
        <v>8</v>
      </c>
      <c r="K5" s="10">
        <f>L5+M5</f>
        <v>181</v>
      </c>
      <c r="L5" s="10">
        <f>L10+L13+L16+L22+L26+L30</f>
        <v>68</v>
      </c>
      <c r="M5" s="10">
        <f>M10+M13+M16+M22+M26+M30</f>
        <v>113</v>
      </c>
      <c r="N5" s="10">
        <f>N10+N13+N16+N22+N26+N30</f>
        <v>4224</v>
      </c>
      <c r="O5" s="10">
        <f>O10+O13+O16+O22+O26+O30</f>
        <v>1342</v>
      </c>
    </row>
    <row r="6" spans="1:15" ht="16.5" customHeight="1">
      <c r="A6" s="11" t="s">
        <v>32</v>
      </c>
      <c r="B6" s="14">
        <f>C6+D6</f>
        <v>12</v>
      </c>
      <c r="C6" s="14">
        <v>5</v>
      </c>
      <c r="D6" s="14">
        <v>7</v>
      </c>
      <c r="E6" s="14">
        <f>F6+G6</f>
        <v>5</v>
      </c>
      <c r="F6" s="14">
        <v>2</v>
      </c>
      <c r="G6" s="14">
        <v>3</v>
      </c>
      <c r="H6" s="14">
        <f>I6+J6</f>
        <v>24</v>
      </c>
      <c r="I6" s="14">
        <v>19</v>
      </c>
      <c r="J6" s="14">
        <v>5</v>
      </c>
      <c r="K6" s="14">
        <f>L6+M6</f>
        <v>155</v>
      </c>
      <c r="L6" s="14">
        <v>56</v>
      </c>
      <c r="M6" s="14">
        <v>99</v>
      </c>
      <c r="N6" s="14">
        <v>3656</v>
      </c>
      <c r="O6" s="14">
        <v>1204</v>
      </c>
    </row>
    <row r="7" spans="1:15" ht="16.5" customHeight="1">
      <c r="A7" s="11" t="s">
        <v>33</v>
      </c>
      <c r="B7" s="14">
        <f>C7+D7</f>
        <v>5</v>
      </c>
      <c r="C7" s="14">
        <f>+C5-C6</f>
        <v>1</v>
      </c>
      <c r="D7" s="14">
        <f>+D5-D6</f>
        <v>4</v>
      </c>
      <c r="E7" s="14">
        <f>F7+G7</f>
        <v>3</v>
      </c>
      <c r="F7" s="14">
        <f>+F5-F6</f>
        <v>1</v>
      </c>
      <c r="G7" s="14">
        <f>+G5-G6</f>
        <v>2</v>
      </c>
      <c r="H7" s="14">
        <f>I7+J7</f>
        <v>7</v>
      </c>
      <c r="I7" s="14">
        <f>+I5-I6</f>
        <v>4</v>
      </c>
      <c r="J7" s="14">
        <f>+J5-J6</f>
        <v>3</v>
      </c>
      <c r="K7" s="14">
        <f>L7+M7</f>
        <v>26</v>
      </c>
      <c r="L7" s="14">
        <f>+L5-L6</f>
        <v>12</v>
      </c>
      <c r="M7" s="14">
        <f>+M5-M6</f>
        <v>14</v>
      </c>
      <c r="N7" s="14">
        <f>+N5-N6</f>
        <v>568</v>
      </c>
      <c r="O7" s="14">
        <f>+O5-O6</f>
        <v>138</v>
      </c>
    </row>
    <row r="8" spans="1:15" ht="16.5" customHeight="1">
      <c r="A8" s="5" t="s">
        <v>34</v>
      </c>
      <c r="B8" s="14">
        <f aca="true" t="shared" si="0" ref="B8:B46">C8+D8</f>
        <v>9</v>
      </c>
      <c r="C8" s="4">
        <f>SUM(C32:C35)</f>
        <v>2</v>
      </c>
      <c r="D8" s="4">
        <f>SUM(D32:D35)</f>
        <v>7</v>
      </c>
      <c r="E8" s="14">
        <f aca="true" t="shared" si="1" ref="E8:E46">F8+G8</f>
        <v>4</v>
      </c>
      <c r="F8" s="4">
        <f>SUM(F32:F35)</f>
        <v>1</v>
      </c>
      <c r="G8" s="4">
        <f>SUM(G32:G35)</f>
        <v>3</v>
      </c>
      <c r="H8" s="14">
        <f aca="true" t="shared" si="2" ref="H8:H46">I8+J8</f>
        <v>11</v>
      </c>
      <c r="I8" s="4">
        <f>SUM(I32:I35)</f>
        <v>7</v>
      </c>
      <c r="J8" s="4">
        <f>SUM(J32:J35)</f>
        <v>4</v>
      </c>
      <c r="K8" s="14">
        <f aca="true" t="shared" si="3" ref="K8:K46">L8+M8</f>
        <v>66</v>
      </c>
      <c r="L8" s="4">
        <f>SUM(L32:L35)</f>
        <v>21</v>
      </c>
      <c r="M8" s="4">
        <f>SUM(M32:M35)</f>
        <v>45</v>
      </c>
      <c r="N8" s="4">
        <f>SUM(N32:N35)</f>
        <v>1574</v>
      </c>
      <c r="O8" s="4">
        <f>SUM(O32:O35)</f>
        <v>484</v>
      </c>
    </row>
    <row r="9" spans="1:15" ht="16.5" customHeight="1">
      <c r="A9" s="5" t="s">
        <v>35</v>
      </c>
      <c r="B9" s="14">
        <f t="shared" si="0"/>
        <v>1</v>
      </c>
      <c r="C9" s="4"/>
      <c r="D9" s="4">
        <f>SUM(D36:D38)</f>
        <v>1</v>
      </c>
      <c r="E9" s="14">
        <f t="shared" si="1"/>
        <v>1</v>
      </c>
      <c r="F9" s="4"/>
      <c r="G9" s="4">
        <f>SUM(G36:G38)</f>
        <v>1</v>
      </c>
      <c r="H9" s="14">
        <f t="shared" si="2"/>
        <v>2</v>
      </c>
      <c r="I9" s="4">
        <f>SUM(I36:I38)</f>
        <v>1</v>
      </c>
      <c r="J9" s="4">
        <f>SUM(J36:J38)</f>
        <v>1</v>
      </c>
      <c r="K9" s="14">
        <f t="shared" si="3"/>
        <v>4</v>
      </c>
      <c r="L9" s="4">
        <f>SUM(L36:L38)</f>
        <v>3</v>
      </c>
      <c r="M9" s="4">
        <f>SUM(M36:M38)</f>
        <v>1</v>
      </c>
      <c r="N9" s="4">
        <f>SUM(N36:N38)</f>
        <v>80</v>
      </c>
      <c r="O9" s="4">
        <f>SUM(O36:O38)</f>
        <v>17</v>
      </c>
    </row>
    <row r="10" spans="1:15" ht="16.5" customHeight="1">
      <c r="A10" s="11" t="s">
        <v>36</v>
      </c>
      <c r="B10" s="14">
        <f t="shared" si="0"/>
        <v>10</v>
      </c>
      <c r="C10" s="14">
        <f>SUM(C8:C9)</f>
        <v>2</v>
      </c>
      <c r="D10" s="14">
        <f>SUM(D8:D9)</f>
        <v>8</v>
      </c>
      <c r="E10" s="14">
        <f t="shared" si="1"/>
        <v>5</v>
      </c>
      <c r="F10" s="14">
        <f>SUM(F8:F9)</f>
        <v>1</v>
      </c>
      <c r="G10" s="14">
        <f>SUM(G8:G9)</f>
        <v>4</v>
      </c>
      <c r="H10" s="14">
        <f t="shared" si="2"/>
        <v>13</v>
      </c>
      <c r="I10" s="14">
        <f>SUM(I8:I9)</f>
        <v>8</v>
      </c>
      <c r="J10" s="14">
        <f>SUM(J8:J9)</f>
        <v>5</v>
      </c>
      <c r="K10" s="14">
        <f t="shared" si="3"/>
        <v>70</v>
      </c>
      <c r="L10" s="14">
        <f>SUM(L8:L9)</f>
        <v>24</v>
      </c>
      <c r="M10" s="14">
        <f>SUM(M8:M9)</f>
        <v>46</v>
      </c>
      <c r="N10" s="14">
        <f>SUM(N8:N9)</f>
        <v>1654</v>
      </c>
      <c r="O10" s="14">
        <f>SUM(O8:O9)</f>
        <v>501</v>
      </c>
    </row>
    <row r="11" spans="1:15" ht="16.5" customHeight="1">
      <c r="A11" s="5" t="s">
        <v>57</v>
      </c>
      <c r="B11" s="14">
        <f>C11+D11</f>
        <v>0</v>
      </c>
      <c r="C11" s="15"/>
      <c r="D11" s="15"/>
      <c r="E11" s="14">
        <f>F11+G11</f>
        <v>0</v>
      </c>
      <c r="F11" s="15"/>
      <c r="G11" s="15"/>
      <c r="H11" s="14">
        <f>I11+J11</f>
        <v>0</v>
      </c>
      <c r="I11" s="15"/>
      <c r="J11" s="15"/>
      <c r="K11" s="14">
        <f>L11+M11</f>
        <v>5</v>
      </c>
      <c r="L11" s="15">
        <v>1</v>
      </c>
      <c r="M11" s="15">
        <v>4</v>
      </c>
      <c r="N11" s="4">
        <v>142</v>
      </c>
      <c r="O11" s="4">
        <v>46</v>
      </c>
    </row>
    <row r="12" spans="1:15" ht="16.5" customHeight="1">
      <c r="A12" s="5" t="s">
        <v>80</v>
      </c>
      <c r="B12" s="14">
        <f t="shared" si="0"/>
        <v>0</v>
      </c>
      <c r="C12" s="15"/>
      <c r="D12" s="15"/>
      <c r="E12" s="14">
        <f t="shared" si="1"/>
        <v>0</v>
      </c>
      <c r="F12" s="15"/>
      <c r="G12" s="15"/>
      <c r="H12" s="14">
        <f t="shared" si="2"/>
        <v>3</v>
      </c>
      <c r="I12" s="4">
        <f>SUM(I39:I43)</f>
        <v>3</v>
      </c>
      <c r="J12" s="4"/>
      <c r="K12" s="14">
        <f t="shared" si="3"/>
        <v>26</v>
      </c>
      <c r="L12" s="4">
        <f>SUM(L39:L43)</f>
        <v>9</v>
      </c>
      <c r="M12" s="4">
        <f>SUM(M39:M43)</f>
        <v>17</v>
      </c>
      <c r="N12" s="4">
        <f>SUM(N39:N43)</f>
        <v>448</v>
      </c>
      <c r="O12" s="4">
        <f>SUM(O39:O43)</f>
        <v>151</v>
      </c>
    </row>
    <row r="13" spans="1:15" ht="16.5" customHeight="1">
      <c r="A13" s="11" t="s">
        <v>36</v>
      </c>
      <c r="B13" s="14">
        <f t="shared" si="0"/>
        <v>0</v>
      </c>
      <c r="C13" s="14">
        <f>SUM(C11:C12)</f>
        <v>0</v>
      </c>
      <c r="D13" s="14">
        <f>SUM(D11:D12)</f>
        <v>0</v>
      </c>
      <c r="E13" s="14">
        <f t="shared" si="1"/>
        <v>0</v>
      </c>
      <c r="F13" s="14">
        <f>SUM(F11:F12)</f>
        <v>0</v>
      </c>
      <c r="G13" s="14">
        <f>SUM(G11:G12)</f>
        <v>0</v>
      </c>
      <c r="H13" s="14">
        <f t="shared" si="2"/>
        <v>3</v>
      </c>
      <c r="I13" s="14">
        <f>SUM(I11:I12)</f>
        <v>3</v>
      </c>
      <c r="J13" s="14">
        <f>SUM(J11:J12)</f>
        <v>0</v>
      </c>
      <c r="K13" s="14">
        <f t="shared" si="3"/>
        <v>31</v>
      </c>
      <c r="L13" s="14">
        <f>SUM(L11:L12)</f>
        <v>10</v>
      </c>
      <c r="M13" s="14">
        <f>SUM(M11:M12)</f>
        <v>21</v>
      </c>
      <c r="N13" s="14">
        <f>SUM(N11:N12)</f>
        <v>590</v>
      </c>
      <c r="O13" s="14">
        <f>SUM(O11:O12)</f>
        <v>197</v>
      </c>
    </row>
    <row r="14" spans="1:15" ht="16.5" customHeight="1">
      <c r="A14" s="5" t="s">
        <v>37</v>
      </c>
      <c r="B14" s="14">
        <f t="shared" si="0"/>
        <v>0</v>
      </c>
      <c r="C14" s="15"/>
      <c r="D14" s="15"/>
      <c r="E14" s="14">
        <f t="shared" si="1"/>
        <v>0</v>
      </c>
      <c r="F14" s="15"/>
      <c r="G14" s="15"/>
      <c r="H14" s="14">
        <f t="shared" si="2"/>
        <v>0</v>
      </c>
      <c r="I14" s="15"/>
      <c r="J14" s="15"/>
      <c r="K14" s="14">
        <f t="shared" si="3"/>
        <v>5</v>
      </c>
      <c r="L14" s="15">
        <v>2</v>
      </c>
      <c r="M14" s="15">
        <v>3</v>
      </c>
      <c r="N14" s="4">
        <v>150</v>
      </c>
      <c r="O14" s="4">
        <v>69</v>
      </c>
    </row>
    <row r="15" spans="1:15" ht="16.5" customHeight="1">
      <c r="A15" s="5" t="s">
        <v>38</v>
      </c>
      <c r="B15" s="14">
        <f>C15+D15</f>
        <v>0</v>
      </c>
      <c r="C15" s="15"/>
      <c r="D15" s="15"/>
      <c r="E15" s="14">
        <f>F15+G15</f>
        <v>0</v>
      </c>
      <c r="F15" s="15"/>
      <c r="G15" s="15"/>
      <c r="H15" s="14">
        <f>I15+J15</f>
        <v>1</v>
      </c>
      <c r="I15" s="15">
        <v>1</v>
      </c>
      <c r="J15" s="15"/>
      <c r="K15" s="14">
        <f>L15+M15</f>
        <v>5</v>
      </c>
      <c r="L15" s="15">
        <v>2</v>
      </c>
      <c r="M15" s="15">
        <v>3</v>
      </c>
      <c r="N15" s="4">
        <v>85</v>
      </c>
      <c r="O15" s="4">
        <v>30</v>
      </c>
    </row>
    <row r="16" spans="1:15" ht="16.5" customHeight="1">
      <c r="A16" s="11" t="s">
        <v>36</v>
      </c>
      <c r="B16" s="14">
        <f t="shared" si="0"/>
        <v>0</v>
      </c>
      <c r="C16" s="14">
        <f>SUM(C14:C15)</f>
        <v>0</v>
      </c>
      <c r="D16" s="14">
        <f>SUM(D14:D15)</f>
        <v>0</v>
      </c>
      <c r="E16" s="14">
        <f t="shared" si="1"/>
        <v>0</v>
      </c>
      <c r="F16" s="14">
        <f>SUM(F14:F15)</f>
        <v>0</v>
      </c>
      <c r="G16" s="14">
        <f>SUM(G14:G15)</f>
        <v>0</v>
      </c>
      <c r="H16" s="14">
        <f t="shared" si="2"/>
        <v>1</v>
      </c>
      <c r="I16" s="14">
        <f>SUM(I14:I15)</f>
        <v>1</v>
      </c>
      <c r="J16" s="14">
        <f>SUM(J14:J15)</f>
        <v>0</v>
      </c>
      <c r="K16" s="14">
        <f t="shared" si="3"/>
        <v>10</v>
      </c>
      <c r="L16" s="14">
        <f>SUM(L14:L15)</f>
        <v>4</v>
      </c>
      <c r="M16" s="14">
        <f>SUM(M14:M15)</f>
        <v>6</v>
      </c>
      <c r="N16" s="14">
        <f>SUM(N14:N15)</f>
        <v>235</v>
      </c>
      <c r="O16" s="14">
        <f>SUM(O14:O15)</f>
        <v>99</v>
      </c>
    </row>
    <row r="17" spans="1:15" ht="16.5" customHeight="1">
      <c r="A17" s="5" t="s">
        <v>39</v>
      </c>
      <c r="B17" s="14">
        <f>C17+D17</f>
        <v>1</v>
      </c>
      <c r="C17" s="15">
        <v>1</v>
      </c>
      <c r="D17" s="15"/>
      <c r="E17" s="14">
        <f>F17+G17</f>
        <v>0</v>
      </c>
      <c r="F17" s="15"/>
      <c r="G17" s="15"/>
      <c r="H17" s="14">
        <f>I17+J17</f>
        <v>3</v>
      </c>
      <c r="I17" s="15">
        <v>3</v>
      </c>
      <c r="J17" s="15"/>
      <c r="K17" s="14">
        <f>L17+M17</f>
        <v>17</v>
      </c>
      <c r="L17" s="15">
        <v>6</v>
      </c>
      <c r="M17" s="15">
        <v>11</v>
      </c>
      <c r="N17" s="4">
        <v>355</v>
      </c>
      <c r="O17" s="4">
        <v>118</v>
      </c>
    </row>
    <row r="18" spans="1:15" ht="16.5" customHeight="1">
      <c r="A18" s="5" t="s">
        <v>60</v>
      </c>
      <c r="B18" s="14">
        <f>C18+D18</f>
        <v>1</v>
      </c>
      <c r="C18" s="15">
        <v>1</v>
      </c>
      <c r="D18" s="15"/>
      <c r="E18" s="14">
        <f>F18+G18</f>
        <v>0</v>
      </c>
      <c r="F18" s="15"/>
      <c r="G18" s="15"/>
      <c r="H18" s="14">
        <f>I18+J18</f>
        <v>4</v>
      </c>
      <c r="I18" s="15">
        <v>4</v>
      </c>
      <c r="J18" s="15"/>
      <c r="K18" s="14">
        <f>L18+M18</f>
        <v>23</v>
      </c>
      <c r="L18" s="15">
        <v>10</v>
      </c>
      <c r="M18" s="15">
        <v>13</v>
      </c>
      <c r="N18" s="4">
        <v>455</v>
      </c>
      <c r="O18" s="4">
        <v>151</v>
      </c>
    </row>
    <row r="19" spans="1:15" ht="16.5" customHeight="1">
      <c r="A19" s="5" t="s">
        <v>40</v>
      </c>
      <c r="B19" s="14">
        <f t="shared" si="0"/>
        <v>0</v>
      </c>
      <c r="C19" s="15"/>
      <c r="D19" s="15"/>
      <c r="E19" s="14">
        <f t="shared" si="1"/>
        <v>0</v>
      </c>
      <c r="F19" s="15"/>
      <c r="G19" s="15"/>
      <c r="H19" s="14">
        <f t="shared" si="2"/>
        <v>0</v>
      </c>
      <c r="I19" s="15"/>
      <c r="J19" s="15"/>
      <c r="K19" s="14">
        <f t="shared" si="3"/>
        <v>0</v>
      </c>
      <c r="L19" s="15"/>
      <c r="M19" s="15"/>
      <c r="N19" s="4">
        <v>10</v>
      </c>
      <c r="O19" s="4">
        <v>1</v>
      </c>
    </row>
    <row r="20" spans="1:15" ht="16.5" customHeight="1">
      <c r="A20" s="5" t="s">
        <v>62</v>
      </c>
      <c r="B20" s="14">
        <f>C20+D20</f>
        <v>1</v>
      </c>
      <c r="C20" s="15">
        <v>1</v>
      </c>
      <c r="D20" s="15"/>
      <c r="E20" s="14">
        <f>F20+G20</f>
        <v>1</v>
      </c>
      <c r="F20" s="15">
        <v>1</v>
      </c>
      <c r="G20" s="15"/>
      <c r="H20" s="14">
        <f>I20+J20</f>
        <v>1</v>
      </c>
      <c r="I20" s="15"/>
      <c r="J20" s="15">
        <v>1</v>
      </c>
      <c r="K20" s="14">
        <f>L20+M20</f>
        <v>1</v>
      </c>
      <c r="L20" s="15"/>
      <c r="M20" s="15">
        <v>1</v>
      </c>
      <c r="N20" s="4">
        <v>40</v>
      </c>
      <c r="O20" s="4">
        <v>5</v>
      </c>
    </row>
    <row r="21" spans="1:15" ht="16.5" customHeight="1">
      <c r="A21" s="5" t="s">
        <v>41</v>
      </c>
      <c r="B21" s="14">
        <f t="shared" si="0"/>
        <v>2</v>
      </c>
      <c r="C21" s="15"/>
      <c r="D21" s="15">
        <v>2</v>
      </c>
      <c r="E21" s="14">
        <f t="shared" si="1"/>
        <v>1</v>
      </c>
      <c r="F21" s="15"/>
      <c r="G21" s="15">
        <v>1</v>
      </c>
      <c r="H21" s="14">
        <f t="shared" si="2"/>
        <v>2</v>
      </c>
      <c r="I21" s="15">
        <v>1</v>
      </c>
      <c r="J21" s="15">
        <v>1</v>
      </c>
      <c r="K21" s="14">
        <f t="shared" si="3"/>
        <v>3</v>
      </c>
      <c r="L21" s="15">
        <v>1</v>
      </c>
      <c r="M21" s="15">
        <v>2</v>
      </c>
      <c r="N21" s="4">
        <v>97</v>
      </c>
      <c r="O21" s="4">
        <v>40</v>
      </c>
    </row>
    <row r="22" spans="1:15" ht="16.5" customHeight="1">
      <c r="A22" s="11" t="s">
        <v>36</v>
      </c>
      <c r="B22" s="14">
        <f t="shared" si="0"/>
        <v>5</v>
      </c>
      <c r="C22" s="14">
        <f>SUM(C17:C21)</f>
        <v>3</v>
      </c>
      <c r="D22" s="14">
        <f>SUM(D17:D21)</f>
        <v>2</v>
      </c>
      <c r="E22" s="14">
        <f t="shared" si="1"/>
        <v>2</v>
      </c>
      <c r="F22" s="14">
        <f>SUM(F17:F21)</f>
        <v>1</v>
      </c>
      <c r="G22" s="14">
        <f>SUM(G17:G21)</f>
        <v>1</v>
      </c>
      <c r="H22" s="14">
        <f t="shared" si="2"/>
        <v>10</v>
      </c>
      <c r="I22" s="14">
        <f>SUM(I17:I21)</f>
        <v>8</v>
      </c>
      <c r="J22" s="14">
        <f>SUM(J17:J21)</f>
        <v>2</v>
      </c>
      <c r="K22" s="14">
        <f t="shared" si="3"/>
        <v>44</v>
      </c>
      <c r="L22" s="14">
        <f>SUM(L17:L21)</f>
        <v>17</v>
      </c>
      <c r="M22" s="14">
        <f>SUM(M17:M21)</f>
        <v>27</v>
      </c>
      <c r="N22" s="10">
        <f>SUM(N17:N21)</f>
        <v>957</v>
      </c>
      <c r="O22" s="10">
        <f>SUM(O17:O21)</f>
        <v>315</v>
      </c>
    </row>
    <row r="23" spans="1:15" ht="16.5" customHeight="1">
      <c r="A23" s="5" t="s">
        <v>42</v>
      </c>
      <c r="B23" s="14">
        <f t="shared" si="0"/>
        <v>1</v>
      </c>
      <c r="C23" s="15"/>
      <c r="D23" s="15">
        <v>1</v>
      </c>
      <c r="E23" s="14">
        <f t="shared" si="1"/>
        <v>0</v>
      </c>
      <c r="F23" s="15"/>
      <c r="G23" s="15"/>
      <c r="H23" s="14">
        <f t="shared" si="2"/>
        <v>1</v>
      </c>
      <c r="I23" s="15">
        <v>1</v>
      </c>
      <c r="J23" s="15"/>
      <c r="K23" s="14">
        <f t="shared" si="3"/>
        <v>10</v>
      </c>
      <c r="L23" s="15">
        <v>5</v>
      </c>
      <c r="M23" s="15">
        <v>5</v>
      </c>
      <c r="N23" s="4">
        <v>390</v>
      </c>
      <c r="O23" s="4">
        <v>142</v>
      </c>
    </row>
    <row r="24" spans="1:15" ht="16.5" customHeight="1">
      <c r="A24" s="5" t="s">
        <v>43</v>
      </c>
      <c r="B24" s="14">
        <f>C24+D24</f>
        <v>0</v>
      </c>
      <c r="C24" s="15"/>
      <c r="D24" s="15"/>
      <c r="E24" s="14">
        <f>F24+G24</f>
        <v>0</v>
      </c>
      <c r="F24" s="15"/>
      <c r="G24" s="15"/>
      <c r="H24" s="14">
        <f>I24+J24</f>
        <v>1</v>
      </c>
      <c r="I24" s="15">
        <v>1</v>
      </c>
      <c r="J24" s="15"/>
      <c r="K24" s="14">
        <f>L24+M24</f>
        <v>2</v>
      </c>
      <c r="L24" s="15">
        <v>1</v>
      </c>
      <c r="M24" s="15">
        <v>1</v>
      </c>
      <c r="N24" s="4">
        <v>50</v>
      </c>
      <c r="O24" s="4">
        <v>8</v>
      </c>
    </row>
    <row r="25" spans="1:15" ht="16.5" customHeight="1">
      <c r="A25" s="5" t="s">
        <v>61</v>
      </c>
      <c r="B25" s="14">
        <f t="shared" si="0"/>
        <v>0</v>
      </c>
      <c r="C25" s="15"/>
      <c r="D25" s="15"/>
      <c r="E25" s="14">
        <f t="shared" si="1"/>
        <v>0</v>
      </c>
      <c r="F25" s="15"/>
      <c r="G25" s="15"/>
      <c r="H25" s="14">
        <f t="shared" si="2"/>
        <v>0</v>
      </c>
      <c r="I25" s="15"/>
      <c r="J25" s="15"/>
      <c r="K25" s="14">
        <f t="shared" si="3"/>
        <v>3</v>
      </c>
      <c r="L25" s="15">
        <v>2</v>
      </c>
      <c r="M25" s="15">
        <v>1</v>
      </c>
      <c r="N25" s="4">
        <v>74</v>
      </c>
      <c r="O25" s="4">
        <v>13</v>
      </c>
    </row>
    <row r="26" spans="1:15" ht="16.5" customHeight="1">
      <c r="A26" s="11" t="s">
        <v>36</v>
      </c>
      <c r="B26" s="14">
        <f t="shared" si="0"/>
        <v>1</v>
      </c>
      <c r="C26" s="14">
        <f>SUM(C23:C25)</f>
        <v>0</v>
      </c>
      <c r="D26" s="14">
        <f>SUM(D23:D25)</f>
        <v>1</v>
      </c>
      <c r="E26" s="14">
        <f t="shared" si="1"/>
        <v>0</v>
      </c>
      <c r="F26" s="14">
        <f>SUM(F23:F25)</f>
        <v>0</v>
      </c>
      <c r="G26" s="14">
        <f>SUM(G23:G25)</f>
        <v>0</v>
      </c>
      <c r="H26" s="14">
        <f t="shared" si="2"/>
        <v>2</v>
      </c>
      <c r="I26" s="14">
        <f>SUM(I23:I25)</f>
        <v>2</v>
      </c>
      <c r="J26" s="14">
        <f>SUM(J23:J25)</f>
        <v>0</v>
      </c>
      <c r="K26" s="14">
        <f t="shared" si="3"/>
        <v>15</v>
      </c>
      <c r="L26" s="14">
        <f>SUM(L23:L25)</f>
        <v>8</v>
      </c>
      <c r="M26" s="14">
        <f>SUM(M23:M25)</f>
        <v>7</v>
      </c>
      <c r="N26" s="14">
        <f>SUM(N23:N25)</f>
        <v>514</v>
      </c>
      <c r="O26" s="14">
        <f>SUM(O23:O25)</f>
        <v>163</v>
      </c>
    </row>
    <row r="27" spans="1:15" ht="16.5" customHeight="1">
      <c r="A27" s="5" t="s">
        <v>44</v>
      </c>
      <c r="B27" s="14">
        <f t="shared" si="0"/>
        <v>1</v>
      </c>
      <c r="C27" s="15">
        <v>1</v>
      </c>
      <c r="D27" s="15"/>
      <c r="E27" s="14">
        <f t="shared" si="1"/>
        <v>1</v>
      </c>
      <c r="F27" s="15">
        <v>1</v>
      </c>
      <c r="G27" s="15"/>
      <c r="H27" s="14">
        <f t="shared" si="2"/>
        <v>1</v>
      </c>
      <c r="I27" s="15"/>
      <c r="J27" s="15">
        <v>1</v>
      </c>
      <c r="K27" s="14">
        <f t="shared" si="3"/>
        <v>7</v>
      </c>
      <c r="L27" s="15">
        <v>2</v>
      </c>
      <c r="M27" s="15">
        <v>5</v>
      </c>
      <c r="N27" s="4">
        <v>146</v>
      </c>
      <c r="O27" s="4">
        <v>43</v>
      </c>
    </row>
    <row r="28" spans="1:15" ht="16.5" customHeight="1">
      <c r="A28" s="5" t="s">
        <v>45</v>
      </c>
      <c r="B28" s="14">
        <f t="shared" si="0"/>
        <v>0</v>
      </c>
      <c r="C28" s="15"/>
      <c r="D28" s="15"/>
      <c r="E28" s="14">
        <f t="shared" si="1"/>
        <v>0</v>
      </c>
      <c r="F28" s="15"/>
      <c r="G28" s="15"/>
      <c r="H28" s="14">
        <f t="shared" si="2"/>
        <v>1</v>
      </c>
      <c r="I28" s="15">
        <v>1</v>
      </c>
      <c r="J28" s="15"/>
      <c r="K28" s="14">
        <f t="shared" si="3"/>
        <v>2</v>
      </c>
      <c r="L28" s="15">
        <v>2</v>
      </c>
      <c r="M28" s="15"/>
      <c r="N28" s="4">
        <v>82</v>
      </c>
      <c r="O28" s="4">
        <v>22</v>
      </c>
    </row>
    <row r="29" spans="1:15" ht="16.5" customHeight="1">
      <c r="A29" s="5" t="s">
        <v>81</v>
      </c>
      <c r="B29" s="14">
        <f t="shared" si="0"/>
        <v>0</v>
      </c>
      <c r="C29" s="15"/>
      <c r="D29" s="15"/>
      <c r="E29" s="14">
        <f t="shared" si="1"/>
        <v>0</v>
      </c>
      <c r="F29" s="15"/>
      <c r="G29" s="15"/>
      <c r="H29" s="14">
        <f t="shared" si="2"/>
        <v>0</v>
      </c>
      <c r="I29" s="4"/>
      <c r="J29" s="4"/>
      <c r="K29" s="14">
        <f t="shared" si="3"/>
        <v>2</v>
      </c>
      <c r="L29" s="4">
        <f>SUM(L44:L46)</f>
        <v>1</v>
      </c>
      <c r="M29" s="4">
        <f>SUM(M44:M46)</f>
        <v>1</v>
      </c>
      <c r="N29" s="4">
        <f>SUM(N44:N46)</f>
        <v>46</v>
      </c>
      <c r="O29" s="4">
        <f>SUM(O44:O46)</f>
        <v>2</v>
      </c>
    </row>
    <row r="30" spans="1:15" ht="16.5" customHeight="1">
      <c r="A30" s="22" t="s">
        <v>36</v>
      </c>
      <c r="B30" s="23">
        <f t="shared" si="0"/>
        <v>1</v>
      </c>
      <c r="C30" s="23">
        <f>SUM(C27:C29)</f>
        <v>1</v>
      </c>
      <c r="D30" s="23">
        <f>SUM(D27:D29)</f>
        <v>0</v>
      </c>
      <c r="E30" s="23">
        <f t="shared" si="1"/>
        <v>1</v>
      </c>
      <c r="F30" s="23">
        <f>SUM(F27:F29)</f>
        <v>1</v>
      </c>
      <c r="G30" s="23">
        <f>SUM(G27:G29)</f>
        <v>0</v>
      </c>
      <c r="H30" s="23">
        <f t="shared" si="2"/>
        <v>2</v>
      </c>
      <c r="I30" s="23">
        <f>SUM(I27:I29)</f>
        <v>1</v>
      </c>
      <c r="J30" s="23">
        <f>SUM(J27:J29)</f>
        <v>1</v>
      </c>
      <c r="K30" s="23">
        <f t="shared" si="3"/>
        <v>11</v>
      </c>
      <c r="L30" s="23">
        <f>SUM(L27:L29)</f>
        <v>5</v>
      </c>
      <c r="M30" s="23">
        <f>SUM(M27:M29)</f>
        <v>6</v>
      </c>
      <c r="N30" s="23">
        <f>SUM(N27:N29)</f>
        <v>274</v>
      </c>
      <c r="O30" s="23">
        <f>SUM(O27:O29)</f>
        <v>67</v>
      </c>
    </row>
    <row r="31" spans="1:15" ht="6.75" customHeight="1">
      <c r="A31" s="27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9"/>
      <c r="O31" s="29"/>
    </row>
    <row r="32" spans="1:15" ht="16.5" customHeight="1">
      <c r="A32" s="21" t="s">
        <v>66</v>
      </c>
      <c r="B32" s="24">
        <f t="shared" si="0"/>
        <v>8</v>
      </c>
      <c r="C32" s="25">
        <v>2</v>
      </c>
      <c r="D32" s="25">
        <v>6</v>
      </c>
      <c r="E32" s="24">
        <f t="shared" si="1"/>
        <v>4</v>
      </c>
      <c r="F32" s="25">
        <v>1</v>
      </c>
      <c r="G32" s="25">
        <v>3</v>
      </c>
      <c r="H32" s="24">
        <f t="shared" si="2"/>
        <v>11</v>
      </c>
      <c r="I32" s="25">
        <v>7</v>
      </c>
      <c r="J32" s="25">
        <v>4</v>
      </c>
      <c r="K32" s="24">
        <f t="shared" si="3"/>
        <v>66</v>
      </c>
      <c r="L32" s="25">
        <v>21</v>
      </c>
      <c r="M32" s="25">
        <v>45</v>
      </c>
      <c r="N32" s="26">
        <v>1570</v>
      </c>
      <c r="O32" s="26">
        <v>480</v>
      </c>
    </row>
    <row r="33" spans="1:15" ht="16.5" customHeight="1">
      <c r="A33" s="5" t="s">
        <v>67</v>
      </c>
      <c r="B33" s="14">
        <f t="shared" si="0"/>
        <v>0</v>
      </c>
      <c r="C33" s="15"/>
      <c r="D33" s="15"/>
      <c r="E33" s="14">
        <f t="shared" si="1"/>
        <v>0</v>
      </c>
      <c r="F33" s="15"/>
      <c r="G33" s="15"/>
      <c r="H33" s="14">
        <f t="shared" si="2"/>
        <v>0</v>
      </c>
      <c r="I33" s="15"/>
      <c r="J33" s="15"/>
      <c r="K33" s="14">
        <f t="shared" si="3"/>
        <v>0</v>
      </c>
      <c r="L33" s="15"/>
      <c r="M33" s="15"/>
      <c r="N33" s="4">
        <v>0</v>
      </c>
      <c r="O33" s="4">
        <v>1</v>
      </c>
    </row>
    <row r="34" spans="1:15" ht="16.5" customHeight="1">
      <c r="A34" s="5" t="s">
        <v>68</v>
      </c>
      <c r="B34" s="14">
        <f t="shared" si="0"/>
        <v>0</v>
      </c>
      <c r="C34" s="15"/>
      <c r="D34" s="15"/>
      <c r="E34" s="14">
        <f t="shared" si="1"/>
        <v>0</v>
      </c>
      <c r="F34" s="15"/>
      <c r="G34" s="15"/>
      <c r="H34" s="14">
        <f t="shared" si="2"/>
        <v>0</v>
      </c>
      <c r="I34" s="15"/>
      <c r="J34" s="15"/>
      <c r="K34" s="14">
        <f t="shared" si="3"/>
        <v>0</v>
      </c>
      <c r="L34" s="15"/>
      <c r="M34" s="15"/>
      <c r="N34" s="4">
        <v>2</v>
      </c>
      <c r="O34" s="4">
        <v>0</v>
      </c>
    </row>
    <row r="35" spans="1:15" ht="16.5" customHeight="1">
      <c r="A35" s="5" t="s">
        <v>69</v>
      </c>
      <c r="B35" s="14">
        <f t="shared" si="0"/>
        <v>1</v>
      </c>
      <c r="C35" s="15"/>
      <c r="D35" s="15">
        <v>1</v>
      </c>
      <c r="E35" s="14">
        <f t="shared" si="1"/>
        <v>0</v>
      </c>
      <c r="F35" s="15"/>
      <c r="G35" s="15"/>
      <c r="H35" s="14">
        <f t="shared" si="2"/>
        <v>0</v>
      </c>
      <c r="I35" s="15"/>
      <c r="J35" s="15"/>
      <c r="K35" s="14">
        <f t="shared" si="3"/>
        <v>0</v>
      </c>
      <c r="L35" s="15"/>
      <c r="M35" s="15"/>
      <c r="N35" s="15">
        <v>2</v>
      </c>
      <c r="O35" s="15">
        <v>3</v>
      </c>
    </row>
    <row r="36" spans="1:15" ht="16.5" customHeight="1">
      <c r="A36" s="5" t="s">
        <v>70</v>
      </c>
      <c r="B36" s="14">
        <f t="shared" si="0"/>
        <v>0</v>
      </c>
      <c r="C36" s="15"/>
      <c r="D36" s="15"/>
      <c r="E36" s="14">
        <f t="shared" si="1"/>
        <v>0</v>
      </c>
      <c r="F36" s="15"/>
      <c r="G36" s="15"/>
      <c r="H36" s="14">
        <f t="shared" si="2"/>
        <v>0</v>
      </c>
      <c r="I36" s="15"/>
      <c r="J36" s="15"/>
      <c r="K36" s="14">
        <f t="shared" si="3"/>
        <v>0</v>
      </c>
      <c r="L36" s="15"/>
      <c r="M36" s="15"/>
      <c r="N36" s="4">
        <v>6</v>
      </c>
      <c r="O36" s="4">
        <v>0</v>
      </c>
    </row>
    <row r="37" spans="1:15" ht="16.5" customHeight="1">
      <c r="A37" s="5" t="s">
        <v>71</v>
      </c>
      <c r="B37" s="14">
        <f t="shared" si="0"/>
        <v>1</v>
      </c>
      <c r="C37" s="15"/>
      <c r="D37" s="15">
        <v>1</v>
      </c>
      <c r="E37" s="14">
        <f t="shared" si="1"/>
        <v>1</v>
      </c>
      <c r="F37" s="15"/>
      <c r="G37" s="15">
        <v>1</v>
      </c>
      <c r="H37" s="14">
        <f t="shared" si="2"/>
        <v>2</v>
      </c>
      <c r="I37" s="15">
        <v>1</v>
      </c>
      <c r="J37" s="15">
        <v>1</v>
      </c>
      <c r="K37" s="14">
        <f t="shared" si="3"/>
        <v>4</v>
      </c>
      <c r="L37" s="15">
        <v>3</v>
      </c>
      <c r="M37" s="15">
        <v>1</v>
      </c>
      <c r="N37" s="4">
        <v>74</v>
      </c>
      <c r="O37" s="4">
        <v>16</v>
      </c>
    </row>
    <row r="38" spans="1:15" ht="16.5" customHeight="1">
      <c r="A38" s="5" t="s">
        <v>72</v>
      </c>
      <c r="B38" s="14">
        <f t="shared" si="0"/>
        <v>0</v>
      </c>
      <c r="C38" s="15"/>
      <c r="D38" s="15"/>
      <c r="E38" s="14">
        <f t="shared" si="1"/>
        <v>0</v>
      </c>
      <c r="F38" s="15"/>
      <c r="G38" s="15"/>
      <c r="H38" s="14">
        <f t="shared" si="2"/>
        <v>0</v>
      </c>
      <c r="I38" s="15"/>
      <c r="J38" s="15"/>
      <c r="K38" s="14">
        <f t="shared" si="3"/>
        <v>0</v>
      </c>
      <c r="L38" s="15"/>
      <c r="M38" s="15"/>
      <c r="N38" s="4">
        <v>0</v>
      </c>
      <c r="O38" s="4">
        <v>1</v>
      </c>
    </row>
    <row r="39" spans="1:15" ht="16.5" customHeight="1">
      <c r="A39" s="5" t="s">
        <v>82</v>
      </c>
      <c r="B39" s="14">
        <f>C39+D39</f>
        <v>0</v>
      </c>
      <c r="C39" s="15"/>
      <c r="D39" s="15"/>
      <c r="E39" s="14">
        <f>F39+G39</f>
        <v>0</v>
      </c>
      <c r="F39" s="15"/>
      <c r="G39" s="15"/>
      <c r="H39" s="14">
        <f>I39+J39</f>
        <v>3</v>
      </c>
      <c r="I39" s="15">
        <v>3</v>
      </c>
      <c r="J39" s="15"/>
      <c r="K39" s="14">
        <f>L39+M39</f>
        <v>17</v>
      </c>
      <c r="L39" s="15">
        <v>7</v>
      </c>
      <c r="M39" s="15">
        <v>10</v>
      </c>
      <c r="N39" s="4">
        <v>363</v>
      </c>
      <c r="O39" s="4">
        <v>125</v>
      </c>
    </row>
    <row r="40" spans="1:15" ht="16.5" customHeight="1">
      <c r="A40" s="5" t="s">
        <v>73</v>
      </c>
      <c r="B40" s="14">
        <f t="shared" si="0"/>
        <v>0</v>
      </c>
      <c r="C40" s="15"/>
      <c r="D40" s="15"/>
      <c r="E40" s="14">
        <f t="shared" si="1"/>
        <v>0</v>
      </c>
      <c r="F40" s="15"/>
      <c r="G40" s="15"/>
      <c r="H40" s="14">
        <f t="shared" si="2"/>
        <v>0</v>
      </c>
      <c r="I40" s="15"/>
      <c r="J40" s="15"/>
      <c r="K40" s="14">
        <f t="shared" si="3"/>
        <v>1</v>
      </c>
      <c r="L40" s="15"/>
      <c r="M40" s="15">
        <v>1</v>
      </c>
      <c r="N40" s="4">
        <v>19</v>
      </c>
      <c r="O40" s="4">
        <v>7</v>
      </c>
    </row>
    <row r="41" spans="1:15" ht="16.5" customHeight="1">
      <c r="A41" s="5" t="s">
        <v>74</v>
      </c>
      <c r="B41" s="14">
        <f t="shared" si="0"/>
        <v>0</v>
      </c>
      <c r="C41" s="15"/>
      <c r="D41" s="15"/>
      <c r="E41" s="14">
        <f t="shared" si="1"/>
        <v>0</v>
      </c>
      <c r="F41" s="15"/>
      <c r="G41" s="15"/>
      <c r="H41" s="14">
        <f t="shared" si="2"/>
        <v>0</v>
      </c>
      <c r="I41" s="15"/>
      <c r="J41" s="15"/>
      <c r="K41" s="14">
        <f t="shared" si="3"/>
        <v>3</v>
      </c>
      <c r="L41" s="15"/>
      <c r="M41" s="15">
        <v>3</v>
      </c>
      <c r="N41" s="15">
        <v>30</v>
      </c>
      <c r="O41" s="15">
        <v>4</v>
      </c>
    </row>
    <row r="42" spans="1:15" ht="15.75" customHeight="1">
      <c r="A42" s="5" t="s">
        <v>75</v>
      </c>
      <c r="B42" s="14">
        <f t="shared" si="0"/>
        <v>0</v>
      </c>
      <c r="C42" s="15"/>
      <c r="D42" s="15"/>
      <c r="E42" s="14">
        <f t="shared" si="1"/>
        <v>0</v>
      </c>
      <c r="F42" s="15"/>
      <c r="G42" s="15"/>
      <c r="H42" s="14">
        <f t="shared" si="2"/>
        <v>0</v>
      </c>
      <c r="I42" s="15"/>
      <c r="J42" s="15"/>
      <c r="K42" s="14">
        <f t="shared" si="3"/>
        <v>3</v>
      </c>
      <c r="L42" s="15">
        <v>1</v>
      </c>
      <c r="M42" s="15">
        <v>2</v>
      </c>
      <c r="N42" s="30">
        <v>23</v>
      </c>
      <c r="O42" s="30">
        <v>12</v>
      </c>
    </row>
    <row r="43" spans="1:15" ht="16.5" customHeight="1">
      <c r="A43" s="5" t="s">
        <v>76</v>
      </c>
      <c r="B43" s="14">
        <f t="shared" si="0"/>
        <v>0</v>
      </c>
      <c r="C43" s="15"/>
      <c r="D43" s="15"/>
      <c r="E43" s="14">
        <f t="shared" si="1"/>
        <v>0</v>
      </c>
      <c r="F43" s="15"/>
      <c r="G43" s="15"/>
      <c r="H43" s="14">
        <f t="shared" si="2"/>
        <v>0</v>
      </c>
      <c r="I43" s="15"/>
      <c r="J43" s="15"/>
      <c r="K43" s="14">
        <f t="shared" si="3"/>
        <v>2</v>
      </c>
      <c r="L43" s="15">
        <v>1</v>
      </c>
      <c r="M43" s="15">
        <v>1</v>
      </c>
      <c r="N43" s="4">
        <v>13</v>
      </c>
      <c r="O43" s="4">
        <v>3</v>
      </c>
    </row>
    <row r="44" spans="1:15" ht="16.5" customHeight="1">
      <c r="A44" s="5" t="s">
        <v>77</v>
      </c>
      <c r="B44" s="14">
        <f t="shared" si="0"/>
        <v>0</v>
      </c>
      <c r="C44" s="15"/>
      <c r="D44" s="15"/>
      <c r="E44" s="14">
        <f t="shared" si="1"/>
        <v>0</v>
      </c>
      <c r="F44" s="15"/>
      <c r="G44" s="15"/>
      <c r="H44" s="14">
        <f t="shared" si="2"/>
        <v>0</v>
      </c>
      <c r="I44" s="15"/>
      <c r="J44" s="15"/>
      <c r="K44" s="14">
        <f t="shared" si="3"/>
        <v>0</v>
      </c>
      <c r="L44" s="15"/>
      <c r="M44" s="15"/>
      <c r="N44" s="4">
        <v>1</v>
      </c>
      <c r="O44" s="4">
        <v>0</v>
      </c>
    </row>
    <row r="45" spans="1:15" ht="16.5" customHeight="1">
      <c r="A45" s="5" t="s">
        <v>78</v>
      </c>
      <c r="B45" s="14">
        <f>C45+D45</f>
        <v>0</v>
      </c>
      <c r="C45" s="15"/>
      <c r="D45" s="15"/>
      <c r="E45" s="14">
        <f>F45+G45</f>
        <v>0</v>
      </c>
      <c r="F45" s="15"/>
      <c r="G45" s="15"/>
      <c r="H45" s="14">
        <f>I45+J45</f>
        <v>0</v>
      </c>
      <c r="I45" s="15"/>
      <c r="J45" s="15"/>
      <c r="K45" s="14">
        <f>L45+M45</f>
        <v>0</v>
      </c>
      <c r="L45" s="15"/>
      <c r="M45" s="15"/>
      <c r="N45" s="4">
        <v>10</v>
      </c>
      <c r="O45" s="4">
        <v>1</v>
      </c>
    </row>
    <row r="46" spans="1:15" ht="16.5" customHeight="1">
      <c r="A46" s="5" t="s">
        <v>79</v>
      </c>
      <c r="B46" s="14">
        <f t="shared" si="0"/>
        <v>0</v>
      </c>
      <c r="C46" s="15"/>
      <c r="D46" s="15"/>
      <c r="E46" s="14">
        <f t="shared" si="1"/>
        <v>0</v>
      </c>
      <c r="F46" s="15"/>
      <c r="G46" s="15"/>
      <c r="H46" s="14">
        <f t="shared" si="2"/>
        <v>0</v>
      </c>
      <c r="I46" s="15"/>
      <c r="J46" s="15"/>
      <c r="K46" s="14">
        <f t="shared" si="3"/>
        <v>2</v>
      </c>
      <c r="L46" s="15">
        <v>1</v>
      </c>
      <c r="M46" s="15">
        <v>1</v>
      </c>
      <c r="N46" s="4">
        <v>35</v>
      </c>
      <c r="O46" s="4">
        <v>1</v>
      </c>
    </row>
    <row r="47" ht="13.5">
      <c r="A47" s="17" t="s">
        <v>84</v>
      </c>
    </row>
    <row r="48" ht="13.5">
      <c r="A48" s="17" t="s">
        <v>83</v>
      </c>
    </row>
    <row r="49" ht="13.5">
      <c r="A49" s="17" t="s">
        <v>85</v>
      </c>
    </row>
    <row r="50" ht="13.5">
      <c r="A50" s="17" t="s">
        <v>86</v>
      </c>
    </row>
  </sheetData>
  <mergeCells count="7">
    <mergeCell ref="N3:N4"/>
    <mergeCell ref="O3:O4"/>
    <mergeCell ref="A3:A4"/>
    <mergeCell ref="E3:G3"/>
    <mergeCell ref="H3:J3"/>
    <mergeCell ref="K3:M3"/>
    <mergeCell ref="B3:D3"/>
  </mergeCells>
  <printOptions/>
  <pageMargins left="0.5" right="0.19" top="0.4" bottom="0.24" header="0.31" footer="0.26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zoomScale="75" zoomScaleNormal="75" workbookViewId="0" topLeftCell="A10">
      <pane xSplit="1" topLeftCell="C1" activePane="topRight" state="frozen"/>
      <selection pane="topLeft" activeCell="A1" sqref="A1"/>
      <selection pane="topRight" activeCell="A2" sqref="A2"/>
    </sheetView>
  </sheetViews>
  <sheetFormatPr defaultColWidth="9.00390625" defaultRowHeight="13.5"/>
  <cols>
    <col min="1" max="1" width="21.00390625" style="2" customWidth="1"/>
    <col min="2" max="2" width="16.375" style="2" customWidth="1"/>
    <col min="3" max="12" width="12.625" style="2" customWidth="1"/>
    <col min="13" max="16384" width="9.00390625" style="2" customWidth="1"/>
  </cols>
  <sheetData>
    <row r="1" ht="18.75">
      <c r="A1" s="1" t="s">
        <v>49</v>
      </c>
    </row>
    <row r="2" ht="13.5" customHeight="1">
      <c r="A2" s="2" t="s">
        <v>50</v>
      </c>
    </row>
    <row r="3" spans="1:12" ht="21.75" customHeight="1">
      <c r="A3" s="33" t="s">
        <v>0</v>
      </c>
      <c r="B3" s="33" t="s">
        <v>1</v>
      </c>
      <c r="C3" s="34" t="s">
        <v>2</v>
      </c>
      <c r="D3" s="35"/>
      <c r="E3" s="34" t="s">
        <v>6</v>
      </c>
      <c r="F3" s="35"/>
      <c r="G3" s="34" t="s">
        <v>7</v>
      </c>
      <c r="H3" s="35"/>
      <c r="I3" s="34" t="s">
        <v>8</v>
      </c>
      <c r="J3" s="35"/>
      <c r="K3" s="34" t="s">
        <v>51</v>
      </c>
      <c r="L3" s="35"/>
    </row>
    <row r="4" spans="1:12" ht="21.75" customHeight="1">
      <c r="A4" s="33"/>
      <c r="B4" s="33"/>
      <c r="C4" s="3" t="s">
        <v>3</v>
      </c>
      <c r="D4" s="3" t="s">
        <v>52</v>
      </c>
      <c r="E4" s="3" t="s">
        <v>3</v>
      </c>
      <c r="F4" s="3" t="s">
        <v>52</v>
      </c>
      <c r="G4" s="3" t="s">
        <v>3</v>
      </c>
      <c r="H4" s="3" t="s">
        <v>52</v>
      </c>
      <c r="I4" s="3" t="s">
        <v>3</v>
      </c>
      <c r="J4" s="3" t="s">
        <v>53</v>
      </c>
      <c r="K4" s="3" t="s">
        <v>3</v>
      </c>
      <c r="L4" s="3" t="s">
        <v>53</v>
      </c>
    </row>
    <row r="5" spans="1:12" ht="16.5" customHeight="1">
      <c r="A5" s="12" t="s">
        <v>65</v>
      </c>
      <c r="B5" s="14">
        <f>+B10+B13+B16+B22+B26+B30</f>
        <v>808242</v>
      </c>
      <c r="C5" s="10">
        <f>'２-１'!C5</f>
        <v>7324</v>
      </c>
      <c r="D5" s="13">
        <f>C5/B5*1000</f>
        <v>9.0616424288765</v>
      </c>
      <c r="E5" s="10">
        <f>'２-１'!F5</f>
        <v>7725</v>
      </c>
      <c r="F5" s="13">
        <f>E5/B5*1000</f>
        <v>9.557780961642678</v>
      </c>
      <c r="G5" s="10">
        <f>'２-１'!I5</f>
        <v>-401</v>
      </c>
      <c r="H5" s="13">
        <f aca="true" t="shared" si="0" ref="H5:H30">G5/B5*1000</f>
        <v>-0.4961385327661765</v>
      </c>
      <c r="I5" s="10">
        <f>'２-１'!L5</f>
        <v>631</v>
      </c>
      <c r="J5" s="13">
        <f aca="true" t="shared" si="1" ref="J5:J30">I5/C5*1000</f>
        <v>86.15510649918077</v>
      </c>
      <c r="K5" s="10">
        <f>+'２-２'!B5</f>
        <v>17</v>
      </c>
      <c r="L5" s="13">
        <f aca="true" t="shared" si="2" ref="L5:L30">K5/C5*1000</f>
        <v>2.3211359912616056</v>
      </c>
    </row>
    <row r="6" spans="1:12" ht="16.5" customHeight="1">
      <c r="A6" s="11" t="s">
        <v>32</v>
      </c>
      <c r="B6" s="14">
        <v>592673</v>
      </c>
      <c r="C6" s="10">
        <f>'２-１'!C6</f>
        <v>6296</v>
      </c>
      <c r="D6" s="13">
        <f aca="true" t="shared" si="3" ref="D6:D30">C6/B6*1000</f>
        <v>10.623058583738418</v>
      </c>
      <c r="E6" s="10">
        <f>'２-１'!F6</f>
        <v>6251</v>
      </c>
      <c r="F6" s="13">
        <f aca="true" t="shared" si="4" ref="F6:F30">E6/B6*1000</f>
        <v>10.547131386110047</v>
      </c>
      <c r="G6" s="10">
        <f>'２-１'!I6</f>
        <v>45</v>
      </c>
      <c r="H6" s="13">
        <f t="shared" si="0"/>
        <v>0.0759271976283718</v>
      </c>
      <c r="I6" s="10">
        <f>'２-１'!L6</f>
        <v>551</v>
      </c>
      <c r="J6" s="13">
        <f t="shared" si="1"/>
        <v>87.51588310038119</v>
      </c>
      <c r="K6" s="10">
        <f>+'２-２'!B6</f>
        <v>12</v>
      </c>
      <c r="L6" s="13">
        <f t="shared" si="2"/>
        <v>1.9059720457433291</v>
      </c>
    </row>
    <row r="7" spans="1:12" ht="16.5" customHeight="1">
      <c r="A7" s="11" t="s">
        <v>33</v>
      </c>
      <c r="B7" s="14">
        <v>216628</v>
      </c>
      <c r="C7" s="10">
        <f>'２-１'!C7</f>
        <v>1028</v>
      </c>
      <c r="D7" s="13">
        <f t="shared" si="3"/>
        <v>4.745462267112284</v>
      </c>
      <c r="E7" s="10">
        <f>'２-１'!F7</f>
        <v>1474</v>
      </c>
      <c r="F7" s="13">
        <f t="shared" si="4"/>
        <v>6.804291227357498</v>
      </c>
      <c r="G7" s="10">
        <f>'２-１'!I7</f>
        <v>-446</v>
      </c>
      <c r="H7" s="13">
        <f t="shared" si="0"/>
        <v>-2.0588289602452132</v>
      </c>
      <c r="I7" s="10">
        <f>'２-１'!L7</f>
        <v>80</v>
      </c>
      <c r="J7" s="13">
        <f t="shared" si="1"/>
        <v>77.82101167315176</v>
      </c>
      <c r="K7" s="10">
        <f>+'２-２'!B7</f>
        <v>5</v>
      </c>
      <c r="L7" s="13">
        <f t="shared" si="2"/>
        <v>4.863813229571985</v>
      </c>
    </row>
    <row r="8" spans="1:12" ht="16.5" customHeight="1">
      <c r="A8" s="5" t="s">
        <v>34</v>
      </c>
      <c r="B8" s="15">
        <f>268955-3150</f>
        <v>265805</v>
      </c>
      <c r="C8" s="15">
        <f>+'２-１'!C8</f>
        <v>2576</v>
      </c>
      <c r="D8" s="18">
        <f t="shared" si="3"/>
        <v>9.69131506179342</v>
      </c>
      <c r="E8" s="15">
        <f>'２-１'!F8</f>
        <v>2301</v>
      </c>
      <c r="F8" s="18">
        <f t="shared" si="4"/>
        <v>8.656722033069356</v>
      </c>
      <c r="G8" s="15">
        <f>'２-１'!I8</f>
        <v>275</v>
      </c>
      <c r="H8" s="18">
        <f t="shared" si="0"/>
        <v>1.0345930287240648</v>
      </c>
      <c r="I8" s="15">
        <f>'２-１'!L8</f>
        <v>235</v>
      </c>
      <c r="J8" s="18">
        <f t="shared" si="1"/>
        <v>91.22670807453416</v>
      </c>
      <c r="K8" s="15">
        <f>+'２-２'!B8</f>
        <v>9</v>
      </c>
      <c r="L8" s="18">
        <f t="shared" si="2"/>
        <v>3.4937888198757765</v>
      </c>
    </row>
    <row r="9" spans="1:12" ht="16.5" customHeight="1">
      <c r="A9" s="5" t="s">
        <v>35</v>
      </c>
      <c r="B9" s="15">
        <f>20660-263</f>
        <v>20397</v>
      </c>
      <c r="C9" s="15">
        <f>+'２-１'!C9</f>
        <v>145</v>
      </c>
      <c r="D9" s="18">
        <f t="shared" si="3"/>
        <v>7.108888562043438</v>
      </c>
      <c r="E9" s="15">
        <f>'２-１'!F9</f>
        <v>182</v>
      </c>
      <c r="F9" s="18">
        <f t="shared" si="4"/>
        <v>8.922880815806247</v>
      </c>
      <c r="G9" s="15">
        <f>'２-１'!I9</f>
        <v>-37</v>
      </c>
      <c r="H9" s="18">
        <f t="shared" si="0"/>
        <v>-1.8139922537628081</v>
      </c>
      <c r="I9" s="15">
        <f>'２-１'!L9</f>
        <v>8</v>
      </c>
      <c r="J9" s="18">
        <f t="shared" si="1"/>
        <v>55.172413793103445</v>
      </c>
      <c r="K9" s="15">
        <f>+'２-２'!B9</f>
        <v>1</v>
      </c>
      <c r="L9" s="18">
        <f t="shared" si="2"/>
        <v>6.896551724137931</v>
      </c>
    </row>
    <row r="10" spans="1:12" ht="16.5" customHeight="1">
      <c r="A10" s="11" t="s">
        <v>36</v>
      </c>
      <c r="B10" s="14">
        <f>SUM(B8:B9)</f>
        <v>286202</v>
      </c>
      <c r="C10" s="14">
        <f>+'２-１'!C10</f>
        <v>2721</v>
      </c>
      <c r="D10" s="19">
        <f t="shared" si="3"/>
        <v>9.507271088252352</v>
      </c>
      <c r="E10" s="14">
        <f>'２-１'!F10</f>
        <v>2483</v>
      </c>
      <c r="F10" s="19">
        <f t="shared" si="4"/>
        <v>8.675690596152368</v>
      </c>
      <c r="G10" s="14">
        <f>'２-１'!I10</f>
        <v>238</v>
      </c>
      <c r="H10" s="19">
        <f t="shared" si="0"/>
        <v>0.8315804920999853</v>
      </c>
      <c r="I10" s="14">
        <f>'２-１'!L10</f>
        <v>243</v>
      </c>
      <c r="J10" s="19">
        <f t="shared" si="1"/>
        <v>89.30540242557883</v>
      </c>
      <c r="K10" s="14">
        <f>+'２-２'!B10</f>
        <v>10</v>
      </c>
      <c r="L10" s="19">
        <f t="shared" si="2"/>
        <v>3.675119441381845</v>
      </c>
    </row>
    <row r="11" spans="1:12" ht="16.5" customHeight="1">
      <c r="A11" s="5" t="s">
        <v>57</v>
      </c>
      <c r="B11" s="15">
        <f>30797-220</f>
        <v>30577</v>
      </c>
      <c r="C11" s="15">
        <f>+'２-１'!C11</f>
        <v>218</v>
      </c>
      <c r="D11" s="18">
        <f>C11/B11*1000</f>
        <v>7.129541812473428</v>
      </c>
      <c r="E11" s="15">
        <f>'２-１'!F11</f>
        <v>333</v>
      </c>
      <c r="F11" s="18">
        <f>E11/B11*1000</f>
        <v>10.890538640154364</v>
      </c>
      <c r="G11" s="15">
        <f>'２-１'!I11</f>
        <v>-115</v>
      </c>
      <c r="H11" s="18">
        <f>G11/B11*1000</f>
        <v>-3.7609968276809367</v>
      </c>
      <c r="I11" s="15">
        <f>'２-１'!L11</f>
        <v>18</v>
      </c>
      <c r="J11" s="18">
        <f t="shared" si="1"/>
        <v>82.56880733944955</v>
      </c>
      <c r="K11" s="15">
        <f>+'２-２'!B11</f>
        <v>0</v>
      </c>
      <c r="L11" s="18">
        <f t="shared" si="2"/>
        <v>0</v>
      </c>
    </row>
    <row r="12" spans="1:12" ht="16.5" customHeight="1">
      <c r="A12" s="5" t="s">
        <v>80</v>
      </c>
      <c r="B12" s="15">
        <f>92468-1304</f>
        <v>91164</v>
      </c>
      <c r="C12" s="15">
        <f>+'２-１'!C12</f>
        <v>835</v>
      </c>
      <c r="D12" s="18">
        <f t="shared" si="3"/>
        <v>9.159317274362687</v>
      </c>
      <c r="E12" s="15">
        <f>'２-１'!F12</f>
        <v>763</v>
      </c>
      <c r="F12" s="18">
        <f t="shared" si="4"/>
        <v>8.369531832740993</v>
      </c>
      <c r="G12" s="15">
        <f>'２-１'!I12</f>
        <v>72</v>
      </c>
      <c r="H12" s="18">
        <f t="shared" si="0"/>
        <v>0.7897854416216927</v>
      </c>
      <c r="I12" s="15">
        <f>'２-１'!L12</f>
        <v>69</v>
      </c>
      <c r="J12" s="18">
        <f t="shared" si="1"/>
        <v>82.63473053892216</v>
      </c>
      <c r="K12" s="15">
        <f>+'２-２'!B12</f>
        <v>0</v>
      </c>
      <c r="L12" s="18">
        <f t="shared" si="2"/>
        <v>0</v>
      </c>
    </row>
    <row r="13" spans="1:12" ht="16.5" customHeight="1">
      <c r="A13" s="11" t="s">
        <v>36</v>
      </c>
      <c r="B13" s="14">
        <f>SUM(B11:B12)</f>
        <v>121741</v>
      </c>
      <c r="C13" s="14">
        <f>+'２-１'!C13</f>
        <v>1053</v>
      </c>
      <c r="D13" s="19">
        <f t="shared" si="3"/>
        <v>8.649510025381753</v>
      </c>
      <c r="E13" s="14">
        <f>'２-１'!F13</f>
        <v>1096</v>
      </c>
      <c r="F13" s="19">
        <f t="shared" si="4"/>
        <v>9.002718886817096</v>
      </c>
      <c r="G13" s="14">
        <f>'２-１'!I13</f>
        <v>-43</v>
      </c>
      <c r="H13" s="19">
        <f t="shared" si="0"/>
        <v>-0.35320886143534225</v>
      </c>
      <c r="I13" s="14">
        <f>'２-１'!L13</f>
        <v>87</v>
      </c>
      <c r="J13" s="19">
        <f t="shared" si="1"/>
        <v>82.62108262108262</v>
      </c>
      <c r="K13" s="14">
        <f>+'２-２'!B13</f>
        <v>0</v>
      </c>
      <c r="L13" s="19">
        <f t="shared" si="2"/>
        <v>0</v>
      </c>
    </row>
    <row r="14" spans="1:12" ht="16.5" customHeight="1">
      <c r="A14" s="5" t="s">
        <v>37</v>
      </c>
      <c r="B14" s="15">
        <f>37415-586</f>
        <v>36829</v>
      </c>
      <c r="C14" s="15">
        <f>+'２-１'!C14</f>
        <v>266</v>
      </c>
      <c r="D14" s="18">
        <f t="shared" si="3"/>
        <v>7.2225691710336966</v>
      </c>
      <c r="E14" s="15">
        <f>'２-１'!F14</f>
        <v>446</v>
      </c>
      <c r="F14" s="18">
        <f t="shared" si="4"/>
        <v>12.110021993537702</v>
      </c>
      <c r="G14" s="15">
        <f>'２-１'!I14</f>
        <v>-180</v>
      </c>
      <c r="H14" s="18">
        <f t="shared" si="0"/>
        <v>-4.887452822504005</v>
      </c>
      <c r="I14" s="15">
        <f>'２-１'!L14</f>
        <v>25</v>
      </c>
      <c r="J14" s="18">
        <f t="shared" si="1"/>
        <v>93.98496240601503</v>
      </c>
      <c r="K14" s="15">
        <f>+'２-２'!B14</f>
        <v>0</v>
      </c>
      <c r="L14" s="18">
        <f t="shared" si="2"/>
        <v>0</v>
      </c>
    </row>
    <row r="15" spans="1:12" ht="16.5" customHeight="1">
      <c r="A15" s="5" t="s">
        <v>38</v>
      </c>
      <c r="B15" s="15">
        <f>26755-321</f>
        <v>26434</v>
      </c>
      <c r="C15" s="15">
        <f>+'２-１'!C15</f>
        <v>195</v>
      </c>
      <c r="D15" s="18">
        <f t="shared" si="3"/>
        <v>7.376863130816372</v>
      </c>
      <c r="E15" s="15">
        <f>'２-１'!F15</f>
        <v>302</v>
      </c>
      <c r="F15" s="18">
        <f t="shared" si="4"/>
        <v>11.424680335930997</v>
      </c>
      <c r="G15" s="15">
        <f>'２-１'!I15</f>
        <v>-107</v>
      </c>
      <c r="H15" s="18">
        <f t="shared" si="0"/>
        <v>-4.047817205114625</v>
      </c>
      <c r="I15" s="15">
        <f>'２-１'!L15</f>
        <v>12</v>
      </c>
      <c r="J15" s="18">
        <f t="shared" si="1"/>
        <v>61.53846153846154</v>
      </c>
      <c r="K15" s="15">
        <f>+'２-２'!B15</f>
        <v>0</v>
      </c>
      <c r="L15" s="18">
        <f t="shared" si="2"/>
        <v>0</v>
      </c>
    </row>
    <row r="16" spans="1:12" ht="16.5" customHeight="1">
      <c r="A16" s="11" t="s">
        <v>36</v>
      </c>
      <c r="B16" s="14">
        <f>SUM(B14:B15)</f>
        <v>63263</v>
      </c>
      <c r="C16" s="14">
        <f>+'２-１'!C16</f>
        <v>461</v>
      </c>
      <c r="D16" s="19">
        <f t="shared" si="3"/>
        <v>7.28703981790304</v>
      </c>
      <c r="E16" s="14">
        <f>'２-１'!F16</f>
        <v>748</v>
      </c>
      <c r="F16" s="19">
        <f t="shared" si="4"/>
        <v>11.823656797812308</v>
      </c>
      <c r="G16" s="14">
        <f>'２-１'!I16</f>
        <v>-287</v>
      </c>
      <c r="H16" s="19">
        <f t="shared" si="0"/>
        <v>-4.536616979909268</v>
      </c>
      <c r="I16" s="14">
        <f>'２-１'!L16</f>
        <v>37</v>
      </c>
      <c r="J16" s="19">
        <f t="shared" si="1"/>
        <v>80.26030368763558</v>
      </c>
      <c r="K16" s="14">
        <f>+'２-２'!B16</f>
        <v>0</v>
      </c>
      <c r="L16" s="19">
        <f t="shared" si="2"/>
        <v>0</v>
      </c>
    </row>
    <row r="17" spans="1:12" ht="16.5" customHeight="1">
      <c r="A17" s="5" t="s">
        <v>39</v>
      </c>
      <c r="B17" s="15">
        <f>67127-816</f>
        <v>66311</v>
      </c>
      <c r="C17" s="15">
        <f>+'２-１'!C17</f>
        <v>688</v>
      </c>
      <c r="D17" s="18">
        <f t="shared" si="3"/>
        <v>10.37535250561747</v>
      </c>
      <c r="E17" s="15">
        <f>'２-１'!F17</f>
        <v>597</v>
      </c>
      <c r="F17" s="18">
        <f t="shared" si="4"/>
        <v>9.003031171298879</v>
      </c>
      <c r="G17" s="15">
        <f>'２-１'!I17</f>
        <v>91</v>
      </c>
      <c r="H17" s="18">
        <f t="shared" si="0"/>
        <v>1.3723213343185896</v>
      </c>
      <c r="I17" s="15">
        <f>'２-１'!L17</f>
        <v>65</v>
      </c>
      <c r="J17" s="18">
        <f t="shared" si="1"/>
        <v>94.47674418604652</v>
      </c>
      <c r="K17" s="15">
        <f>+'２-２'!B17</f>
        <v>1</v>
      </c>
      <c r="L17" s="18">
        <f t="shared" si="2"/>
        <v>1.4534883720930232</v>
      </c>
    </row>
    <row r="18" spans="1:12" ht="16.5" customHeight="1">
      <c r="A18" s="5" t="s">
        <v>60</v>
      </c>
      <c r="B18" s="15">
        <f>87413-2564</f>
        <v>84849</v>
      </c>
      <c r="C18" s="15">
        <f>+'２-１'!C18</f>
        <v>748</v>
      </c>
      <c r="D18" s="18">
        <f t="shared" si="3"/>
        <v>8.81566076205966</v>
      </c>
      <c r="E18" s="15">
        <f>'２-１'!F18</f>
        <v>815</v>
      </c>
      <c r="F18" s="18">
        <f t="shared" si="4"/>
        <v>9.605298824971419</v>
      </c>
      <c r="G18" s="15">
        <f>'２-１'!I18</f>
        <v>-67</v>
      </c>
      <c r="H18" s="18">
        <f t="shared" si="0"/>
        <v>-0.789638062911761</v>
      </c>
      <c r="I18" s="15">
        <f>'２-１'!L18</f>
        <v>56</v>
      </c>
      <c r="J18" s="18">
        <f t="shared" si="1"/>
        <v>74.8663101604278</v>
      </c>
      <c r="K18" s="15">
        <f>+'２-２'!B18</f>
        <v>1</v>
      </c>
      <c r="L18" s="18">
        <f t="shared" si="2"/>
        <v>1.3368983957219251</v>
      </c>
    </row>
    <row r="19" spans="1:12" ht="16.5" customHeight="1">
      <c r="A19" s="5" t="s">
        <v>40</v>
      </c>
      <c r="B19" s="15">
        <f>3331-15</f>
        <v>3316</v>
      </c>
      <c r="C19" s="15">
        <f>+'２-１'!C19</f>
        <v>14</v>
      </c>
      <c r="D19" s="18">
        <f t="shared" si="3"/>
        <v>4.2219541616405305</v>
      </c>
      <c r="E19" s="15">
        <f>'２-１'!F19</f>
        <v>51</v>
      </c>
      <c r="F19" s="18">
        <f t="shared" si="4"/>
        <v>15.379975874547648</v>
      </c>
      <c r="G19" s="15">
        <f>'２-１'!I19</f>
        <v>-37</v>
      </c>
      <c r="H19" s="18">
        <f t="shared" si="0"/>
        <v>-11.158021712907118</v>
      </c>
      <c r="I19" s="15">
        <f>'２-１'!L19</f>
        <v>1</v>
      </c>
      <c r="J19" s="18">
        <f t="shared" si="1"/>
        <v>71.42857142857143</v>
      </c>
      <c r="K19" s="15">
        <f>+'２-２'!B19</f>
        <v>0</v>
      </c>
      <c r="L19" s="18">
        <f t="shared" si="2"/>
        <v>0</v>
      </c>
    </row>
    <row r="20" spans="1:12" ht="16.5" customHeight="1">
      <c r="A20" s="5" t="s">
        <v>62</v>
      </c>
      <c r="B20" s="15">
        <f>12123-64</f>
        <v>12059</v>
      </c>
      <c r="C20" s="15">
        <f>+'２-１'!C20</f>
        <v>93</v>
      </c>
      <c r="D20" s="18">
        <f>C20/B20*1000</f>
        <v>7.712082262210797</v>
      </c>
      <c r="E20" s="15">
        <f>'２-１'!F20</f>
        <v>158</v>
      </c>
      <c r="F20" s="18">
        <f>E20/B20*1000</f>
        <v>13.102247284186085</v>
      </c>
      <c r="G20" s="15">
        <f>'２-１'!I20</f>
        <v>-65</v>
      </c>
      <c r="H20" s="18">
        <f>G20/B20*1000</f>
        <v>-5.390165021975289</v>
      </c>
      <c r="I20" s="15">
        <f>'２-１'!L20</f>
        <v>5</v>
      </c>
      <c r="J20" s="18">
        <f>I20/C20*1000</f>
        <v>53.763440860215056</v>
      </c>
      <c r="K20" s="15">
        <f>+'２-２'!B20</f>
        <v>1</v>
      </c>
      <c r="L20" s="18">
        <f t="shared" si="2"/>
        <v>10.752688172043012</v>
      </c>
    </row>
    <row r="21" spans="1:12" ht="16.5" customHeight="1">
      <c r="A21" s="5" t="s">
        <v>41</v>
      </c>
      <c r="B21" s="15">
        <f>23735-134</f>
        <v>23601</v>
      </c>
      <c r="C21" s="15">
        <f>+'２-１'!C21</f>
        <v>200</v>
      </c>
      <c r="D21" s="18">
        <f t="shared" si="3"/>
        <v>8.474217194186688</v>
      </c>
      <c r="E21" s="15">
        <f>'２-１'!F21</f>
        <v>300</v>
      </c>
      <c r="F21" s="18">
        <f t="shared" si="4"/>
        <v>12.71132579128003</v>
      </c>
      <c r="G21" s="15">
        <f>'２-１'!I21</f>
        <v>-100</v>
      </c>
      <c r="H21" s="18">
        <f t="shared" si="0"/>
        <v>-4.237108597093344</v>
      </c>
      <c r="I21" s="15">
        <f>'２-１'!L21</f>
        <v>14</v>
      </c>
      <c r="J21" s="18">
        <f t="shared" si="1"/>
        <v>70</v>
      </c>
      <c r="K21" s="15">
        <f>+'２-２'!B21</f>
        <v>2</v>
      </c>
      <c r="L21" s="18">
        <f t="shared" si="2"/>
        <v>10</v>
      </c>
    </row>
    <row r="22" spans="1:12" ht="16.5" customHeight="1">
      <c r="A22" s="11" t="s">
        <v>36</v>
      </c>
      <c r="B22" s="14">
        <f>SUM(B17:B21)</f>
        <v>190136</v>
      </c>
      <c r="C22" s="14">
        <f>+'２-１'!C22</f>
        <v>1743</v>
      </c>
      <c r="D22" s="19">
        <f>C22/B22*1000</f>
        <v>9.16712248075062</v>
      </c>
      <c r="E22" s="14">
        <f>'２-１'!F22</f>
        <v>1921</v>
      </c>
      <c r="F22" s="19">
        <f>E22/B22*1000</f>
        <v>10.103294483948332</v>
      </c>
      <c r="G22" s="14">
        <f>'２-１'!I22</f>
        <v>-178</v>
      </c>
      <c r="H22" s="19">
        <f>G22/B22*1000</f>
        <v>-0.9361720031977111</v>
      </c>
      <c r="I22" s="14">
        <f>'２-１'!L22</f>
        <v>141</v>
      </c>
      <c r="J22" s="19">
        <f>I22/C22*1000</f>
        <v>80.89500860585198</v>
      </c>
      <c r="K22" s="14">
        <f>+'２-２'!B22</f>
        <v>5</v>
      </c>
      <c r="L22" s="19">
        <f t="shared" si="2"/>
        <v>2.868617326448652</v>
      </c>
    </row>
    <row r="23" spans="1:12" ht="16.5" customHeight="1">
      <c r="A23" s="5" t="s">
        <v>42</v>
      </c>
      <c r="B23" s="15">
        <f>68258-716</f>
        <v>67542</v>
      </c>
      <c r="C23" s="15">
        <f>+'２-１'!C23</f>
        <v>667</v>
      </c>
      <c r="D23" s="18">
        <f>C23/B23*1000</f>
        <v>9.87533682745551</v>
      </c>
      <c r="E23" s="15">
        <f>'２-１'!F23</f>
        <v>558</v>
      </c>
      <c r="F23" s="18">
        <f>E23/B23*1000</f>
        <v>8.261526161499512</v>
      </c>
      <c r="G23" s="15">
        <f>'２-１'!I23</f>
        <v>109</v>
      </c>
      <c r="H23" s="18">
        <f>G23/B23*1000</f>
        <v>1.6138106659559979</v>
      </c>
      <c r="I23" s="15">
        <f>'２-１'!L23</f>
        <v>65</v>
      </c>
      <c r="J23" s="18">
        <f>I23/C23*1000</f>
        <v>97.45127436281858</v>
      </c>
      <c r="K23" s="15">
        <f>+'２-２'!B23</f>
        <v>1</v>
      </c>
      <c r="L23" s="18">
        <f t="shared" si="2"/>
        <v>1.4992503748125936</v>
      </c>
    </row>
    <row r="24" spans="1:12" ht="16.5" customHeight="1">
      <c r="A24" s="5" t="s">
        <v>43</v>
      </c>
      <c r="B24" s="15">
        <f>10878-54</f>
        <v>10824</v>
      </c>
      <c r="C24" s="15">
        <f>+'２-１'!C24</f>
        <v>79</v>
      </c>
      <c r="D24" s="18">
        <f>C24/B24*1000</f>
        <v>7.29859571322986</v>
      </c>
      <c r="E24" s="15">
        <f>'２-１'!F24</f>
        <v>120</v>
      </c>
      <c r="F24" s="18">
        <f>E24/B24*1000</f>
        <v>11.086474501108649</v>
      </c>
      <c r="G24" s="15">
        <f>'２-１'!I24</f>
        <v>-41</v>
      </c>
      <c r="H24" s="18">
        <f>G24/B24*1000</f>
        <v>-3.787878787878788</v>
      </c>
      <c r="I24" s="15">
        <f>'２-１'!L24</f>
        <v>12</v>
      </c>
      <c r="J24" s="18">
        <f>I24/C24*1000</f>
        <v>151.8987341772152</v>
      </c>
      <c r="K24" s="15">
        <f>+'２-２'!B24</f>
        <v>0</v>
      </c>
      <c r="L24" s="18">
        <f t="shared" si="2"/>
        <v>0</v>
      </c>
    </row>
    <row r="25" spans="1:12" ht="16.5" customHeight="1">
      <c r="A25" s="5" t="s">
        <v>61</v>
      </c>
      <c r="B25" s="15">
        <f>16668-42</f>
        <v>16626</v>
      </c>
      <c r="C25" s="15">
        <f>+'２-１'!C25</f>
        <v>120</v>
      </c>
      <c r="D25" s="18">
        <f>C25/B25*1000</f>
        <v>7.217610970768676</v>
      </c>
      <c r="E25" s="15">
        <f>'２-１'!F25</f>
        <v>202</v>
      </c>
      <c r="F25" s="18">
        <f>E25/B25*1000</f>
        <v>12.14964513412727</v>
      </c>
      <c r="G25" s="15">
        <f>'２-１'!I25</f>
        <v>-82</v>
      </c>
      <c r="H25" s="18">
        <f>G25/B25*1000</f>
        <v>-4.932034163358595</v>
      </c>
      <c r="I25" s="15">
        <f>'２-１'!L25</f>
        <v>10</v>
      </c>
      <c r="J25" s="18">
        <f>I25/C25*1000</f>
        <v>83.33333333333333</v>
      </c>
      <c r="K25" s="15">
        <f>+'２-２'!B25</f>
        <v>0</v>
      </c>
      <c r="L25" s="18">
        <f t="shared" si="2"/>
        <v>0</v>
      </c>
    </row>
    <row r="26" spans="1:12" ht="16.5" customHeight="1">
      <c r="A26" s="11" t="s">
        <v>36</v>
      </c>
      <c r="B26" s="14">
        <f>SUM(B23:B25)</f>
        <v>94992</v>
      </c>
      <c r="C26" s="14">
        <f>+'２-１'!C26</f>
        <v>866</v>
      </c>
      <c r="D26" s="19">
        <f>C26/B26*1000</f>
        <v>9.116557183762843</v>
      </c>
      <c r="E26" s="14">
        <f>'２-１'!F26</f>
        <v>880</v>
      </c>
      <c r="F26" s="19">
        <f>E26/B26*1000</f>
        <v>9.263938015832913</v>
      </c>
      <c r="G26" s="14">
        <f>'２-１'!I26</f>
        <v>-14</v>
      </c>
      <c r="H26" s="19">
        <f>G26/B26*1000</f>
        <v>-0.14738083207006905</v>
      </c>
      <c r="I26" s="14">
        <f>'２-１'!L26</f>
        <v>87</v>
      </c>
      <c r="J26" s="19">
        <f>I26/C26*1000</f>
        <v>100.46189376443418</v>
      </c>
      <c r="K26" s="14">
        <f>+'２-２'!B26</f>
        <v>1</v>
      </c>
      <c r="L26" s="19">
        <f t="shared" si="2"/>
        <v>1.1547344110854503</v>
      </c>
    </row>
    <row r="27" spans="1:12" ht="16.5" customHeight="1">
      <c r="A27" s="5" t="s">
        <v>44</v>
      </c>
      <c r="B27" s="15">
        <f>31750-204</f>
        <v>31546</v>
      </c>
      <c r="C27" s="15">
        <f>+'２-１'!C27</f>
        <v>278</v>
      </c>
      <c r="D27" s="18">
        <f t="shared" si="3"/>
        <v>8.812527737272553</v>
      </c>
      <c r="E27" s="15">
        <f>'２-１'!F27</f>
        <v>366</v>
      </c>
      <c r="F27" s="18">
        <f t="shared" si="4"/>
        <v>11.602104862740125</v>
      </c>
      <c r="G27" s="15">
        <f>'２-１'!I27</f>
        <v>-88</v>
      </c>
      <c r="H27" s="18">
        <f t="shared" si="0"/>
        <v>-2.7895771254675714</v>
      </c>
      <c r="I27" s="15">
        <f>'２-１'!L27</f>
        <v>22</v>
      </c>
      <c r="J27" s="18">
        <f t="shared" si="1"/>
        <v>79.13669064748201</v>
      </c>
      <c r="K27" s="15">
        <f>+'２-２'!B27</f>
        <v>1</v>
      </c>
      <c r="L27" s="18">
        <f t="shared" si="2"/>
        <v>3.5971223021582737</v>
      </c>
    </row>
    <row r="28" spans="1:12" ht="16.5" customHeight="1">
      <c r="A28" s="5" t="s">
        <v>45</v>
      </c>
      <c r="B28" s="15">
        <f>11534-186</f>
        <v>11348</v>
      </c>
      <c r="C28" s="15">
        <f>+'２-１'!C28</f>
        <v>120</v>
      </c>
      <c r="D28" s="18">
        <f>C28/B28*1000</f>
        <v>10.574550581600283</v>
      </c>
      <c r="E28" s="15">
        <f>'２-１'!F28</f>
        <v>116</v>
      </c>
      <c r="F28" s="18">
        <f>E28/B28*1000</f>
        <v>10.222065562213606</v>
      </c>
      <c r="G28" s="15">
        <f>'２-１'!I28</f>
        <v>4</v>
      </c>
      <c r="H28" s="18">
        <f>G28/B28*1000</f>
        <v>0.35248501938667604</v>
      </c>
      <c r="I28" s="15">
        <f>'２-１'!L28</f>
        <v>11</v>
      </c>
      <c r="J28" s="18">
        <f>I28/C28*1000</f>
        <v>91.66666666666666</v>
      </c>
      <c r="K28" s="15">
        <f>+'２-２'!B28</f>
        <v>0</v>
      </c>
      <c r="L28" s="18">
        <f t="shared" si="2"/>
        <v>0</v>
      </c>
    </row>
    <row r="29" spans="1:12" ht="16.5" customHeight="1">
      <c r="A29" s="5" t="s">
        <v>81</v>
      </c>
      <c r="B29" s="15">
        <f>9108-94</f>
        <v>9014</v>
      </c>
      <c r="C29" s="15">
        <f>+'２-１'!C29</f>
        <v>82</v>
      </c>
      <c r="D29" s="18">
        <f t="shared" si="3"/>
        <v>9.096960284002662</v>
      </c>
      <c r="E29" s="15">
        <f>'２-１'!F29</f>
        <v>115</v>
      </c>
      <c r="F29" s="18">
        <f t="shared" si="4"/>
        <v>12.75793210561349</v>
      </c>
      <c r="G29" s="15">
        <f>'２-１'!I29</f>
        <v>-33</v>
      </c>
      <c r="H29" s="18">
        <f t="shared" si="0"/>
        <v>-3.6609718216108273</v>
      </c>
      <c r="I29" s="15">
        <f>'２-１'!L29</f>
        <v>3</v>
      </c>
      <c r="J29" s="18">
        <f t="shared" si="1"/>
        <v>36.58536585365854</v>
      </c>
      <c r="K29" s="15">
        <f>+'２-２'!B29</f>
        <v>0</v>
      </c>
      <c r="L29" s="18">
        <f t="shared" si="2"/>
        <v>0</v>
      </c>
    </row>
    <row r="30" spans="1:12" ht="16.5" customHeight="1">
      <c r="A30" s="11" t="s">
        <v>36</v>
      </c>
      <c r="B30" s="14">
        <f>SUM(B27:B29)</f>
        <v>51908</v>
      </c>
      <c r="C30" s="14">
        <f>+'２-１'!C30</f>
        <v>480</v>
      </c>
      <c r="D30" s="19">
        <f t="shared" si="3"/>
        <v>9.24712953687293</v>
      </c>
      <c r="E30" s="14">
        <f>'２-１'!F30</f>
        <v>597</v>
      </c>
      <c r="F30" s="19">
        <f t="shared" si="4"/>
        <v>11.501117361485706</v>
      </c>
      <c r="G30" s="14">
        <f>'２-１'!I30</f>
        <v>-117</v>
      </c>
      <c r="H30" s="19">
        <f t="shared" si="0"/>
        <v>-2.2539878246127762</v>
      </c>
      <c r="I30" s="14">
        <f>'２-１'!L30</f>
        <v>36</v>
      </c>
      <c r="J30" s="19">
        <f t="shared" si="1"/>
        <v>75</v>
      </c>
      <c r="K30" s="14">
        <f>+'２-２'!B30</f>
        <v>1</v>
      </c>
      <c r="L30" s="19">
        <f t="shared" si="2"/>
        <v>2.0833333333333335</v>
      </c>
    </row>
    <row r="31" ht="13.5">
      <c r="A31" s="17" t="s">
        <v>84</v>
      </c>
    </row>
    <row r="32" ht="13.5">
      <c r="A32" s="17" t="s">
        <v>83</v>
      </c>
    </row>
  </sheetData>
  <mergeCells count="7">
    <mergeCell ref="I3:J3"/>
    <mergeCell ref="K3:L3"/>
    <mergeCell ref="B3:B4"/>
    <mergeCell ref="A3:A4"/>
    <mergeCell ref="C3:D3"/>
    <mergeCell ref="E3:F3"/>
    <mergeCell ref="G3:H3"/>
  </mergeCells>
  <printOptions/>
  <pageMargins left="0.75" right="0.39" top="0.78" bottom="0.5905511811023623" header="0.5118110236220472" footer="0.5118110236220472"/>
  <pageSetup fitToHeight="1" fitToWidth="1" horizontalDpi="600" verticalDpi="600" orientation="landscape" paperSize="9" scale="81" r:id="rId1"/>
  <colBreaks count="1" manualBreakCount="1">
    <brk id="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35"/>
  <sheetViews>
    <sheetView tabSelected="1" zoomScale="75" zoomScaleNormal="75" workbookViewId="0" topLeftCell="A1">
      <pane xSplit="2" topLeftCell="C1" activePane="topRight" state="frozen"/>
      <selection pane="topLeft" activeCell="A1" sqref="A1"/>
      <selection pane="topRight" activeCell="A1" sqref="A1"/>
    </sheetView>
  </sheetViews>
  <sheetFormatPr defaultColWidth="9.00390625" defaultRowHeight="13.5"/>
  <cols>
    <col min="1" max="1" width="19.75390625" style="2" customWidth="1"/>
    <col min="2" max="2" width="10.875" style="2" customWidth="1"/>
    <col min="3" max="4" width="10.00390625" style="2" customWidth="1"/>
    <col min="5" max="5" width="10.375" style="2" customWidth="1"/>
    <col min="6" max="6" width="10.875" style="2" hidden="1" customWidth="1"/>
    <col min="7" max="7" width="10.25390625" style="2" hidden="1" customWidth="1"/>
    <col min="8" max="8" width="10.75390625" style="2" customWidth="1"/>
    <col min="9" max="10" width="10.50390625" style="2" customWidth="1"/>
    <col min="11" max="18" width="10.875" style="2" customWidth="1"/>
    <col min="19" max="16384" width="9.00390625" style="2" customWidth="1"/>
  </cols>
  <sheetData>
    <row r="1" ht="18" customHeight="1"/>
    <row r="2" ht="18" customHeight="1">
      <c r="A2" s="2" t="s">
        <v>19</v>
      </c>
    </row>
    <row r="3" spans="1:18" ht="18" customHeight="1">
      <c r="A3" s="45" t="s">
        <v>0</v>
      </c>
      <c r="B3" s="45" t="s">
        <v>24</v>
      </c>
      <c r="C3" s="40" t="s">
        <v>10</v>
      </c>
      <c r="D3" s="41"/>
      <c r="E3" s="40" t="s">
        <v>11</v>
      </c>
      <c r="F3" s="42"/>
      <c r="G3" s="42"/>
      <c r="H3" s="41"/>
      <c r="I3" s="40" t="s">
        <v>12</v>
      </c>
      <c r="J3" s="42"/>
      <c r="K3" s="42"/>
      <c r="L3" s="42"/>
      <c r="M3" s="42"/>
      <c r="N3" s="41"/>
      <c r="O3" s="36" t="s">
        <v>14</v>
      </c>
      <c r="P3" s="37"/>
      <c r="Q3" s="36" t="s">
        <v>13</v>
      </c>
      <c r="R3" s="37"/>
    </row>
    <row r="4" spans="1:18" ht="18" customHeight="1">
      <c r="A4" s="49"/>
      <c r="B4" s="50"/>
      <c r="C4" s="45" t="s">
        <v>54</v>
      </c>
      <c r="D4" s="45" t="s">
        <v>53</v>
      </c>
      <c r="E4" s="45" t="s">
        <v>54</v>
      </c>
      <c r="F4" s="45" t="s">
        <v>17</v>
      </c>
      <c r="G4" s="47" t="s">
        <v>18</v>
      </c>
      <c r="H4" s="43" t="s">
        <v>21</v>
      </c>
      <c r="I4" s="34" t="s">
        <v>3</v>
      </c>
      <c r="J4" s="35"/>
      <c r="K4" s="34" t="s">
        <v>15</v>
      </c>
      <c r="L4" s="35"/>
      <c r="M4" s="34" t="s">
        <v>16</v>
      </c>
      <c r="N4" s="35"/>
      <c r="O4" s="38"/>
      <c r="P4" s="39"/>
      <c r="Q4" s="38"/>
      <c r="R4" s="39"/>
    </row>
    <row r="5" spans="1:18" ht="18" customHeight="1">
      <c r="A5" s="46"/>
      <c r="B5" s="51"/>
      <c r="C5" s="46"/>
      <c r="D5" s="46"/>
      <c r="E5" s="46"/>
      <c r="F5" s="46"/>
      <c r="G5" s="48"/>
      <c r="H5" s="44"/>
      <c r="I5" s="3" t="s">
        <v>54</v>
      </c>
      <c r="J5" s="8" t="s">
        <v>55</v>
      </c>
      <c r="K5" s="3" t="s">
        <v>54</v>
      </c>
      <c r="L5" s="8" t="s">
        <v>55</v>
      </c>
      <c r="M5" s="3" t="s">
        <v>54</v>
      </c>
      <c r="N5" s="8" t="s">
        <v>55</v>
      </c>
      <c r="O5" s="3" t="s">
        <v>54</v>
      </c>
      <c r="P5" s="3" t="s">
        <v>52</v>
      </c>
      <c r="Q5" s="3" t="s">
        <v>54</v>
      </c>
      <c r="R5" s="3" t="s">
        <v>52</v>
      </c>
    </row>
    <row r="6" spans="1:18" ht="18" customHeight="1">
      <c r="A6" s="12" t="s">
        <v>65</v>
      </c>
      <c r="B6" s="14">
        <f>+B11+B14+B17+B23+B27+B31</f>
        <v>808242</v>
      </c>
      <c r="C6" s="14">
        <f>'２-２'!E5</f>
        <v>8</v>
      </c>
      <c r="D6" s="19">
        <f>C6/'２-１'!C5*1000</f>
        <v>1.0922992900054613</v>
      </c>
      <c r="E6" s="14">
        <f>+'２-２'!H5</f>
        <v>31</v>
      </c>
      <c r="F6" s="19" t="e">
        <f>F7+F8</f>
        <v>#REF!</v>
      </c>
      <c r="G6" s="14" t="e">
        <f>G7+G8</f>
        <v>#REF!</v>
      </c>
      <c r="H6" s="19">
        <f>E6/('２-１'!C5+'２-２'!I5)*1000</f>
        <v>4.219409282700422</v>
      </c>
      <c r="I6" s="14">
        <f>'２-２'!K5</f>
        <v>181</v>
      </c>
      <c r="J6" s="19">
        <f>I6/('人口千対率－１'!C5+'人口千対率－２'!I6)*1000</f>
        <v>24.117255163224517</v>
      </c>
      <c r="K6" s="14">
        <f>'２-２'!L5</f>
        <v>68</v>
      </c>
      <c r="L6" s="19">
        <f>K6/('人口千対率－１'!C5+'人口千対率－２'!I6)*1000</f>
        <v>9.060626249167221</v>
      </c>
      <c r="M6" s="14">
        <f>'２-２'!M5</f>
        <v>113</v>
      </c>
      <c r="N6" s="19">
        <f>M6/('人口千対率－１'!C5+'人口千対率－２'!I6)*1000</f>
        <v>15.056628914057296</v>
      </c>
      <c r="O6" s="14">
        <f>'２-２'!N5</f>
        <v>4224</v>
      </c>
      <c r="P6" s="19">
        <f aca="true" t="shared" si="0" ref="P6:P31">O6/B6*1000</f>
        <v>5.226157512230248</v>
      </c>
      <c r="Q6" s="14">
        <f>'２-２'!O5</f>
        <v>1342</v>
      </c>
      <c r="R6" s="19">
        <f aca="true" t="shared" si="1" ref="R6:R31">Q6/B6*1000</f>
        <v>1.6603937929481516</v>
      </c>
    </row>
    <row r="7" spans="1:18" ht="18" customHeight="1">
      <c r="A7" s="11" t="s">
        <v>32</v>
      </c>
      <c r="B7" s="14">
        <v>592673</v>
      </c>
      <c r="C7" s="14">
        <f>'２-２'!E6</f>
        <v>5</v>
      </c>
      <c r="D7" s="19">
        <f>C7/'２-１'!C6*1000</f>
        <v>0.7941550190597204</v>
      </c>
      <c r="E7" s="14">
        <f>+'２-２'!H6</f>
        <v>24</v>
      </c>
      <c r="F7" s="19" t="e">
        <f>F9+F17+F18+F21+F22+#REF!+#REF!</f>
        <v>#REF!</v>
      </c>
      <c r="G7" s="14" t="e">
        <f>G9+G17+G18+G21+G22+#REF!+#REF!</f>
        <v>#REF!</v>
      </c>
      <c r="H7" s="19">
        <f>E7/('２-１'!C6+'２-２'!I6)*1000</f>
        <v>3.8004750593824226</v>
      </c>
      <c r="I7" s="14">
        <f>'２-２'!K6</f>
        <v>155</v>
      </c>
      <c r="J7" s="19">
        <f>I7/('人口千対率－１'!C6+'人口千対率－２'!I7)*1000</f>
        <v>24.027282591846227</v>
      </c>
      <c r="K7" s="14">
        <f>'２-２'!L6</f>
        <v>56</v>
      </c>
      <c r="L7" s="19">
        <f>K7/('人口千対率－１'!C6+'人口千対率－２'!I7)*1000</f>
        <v>8.680824678344443</v>
      </c>
      <c r="M7" s="14">
        <f>'２-２'!M6</f>
        <v>99</v>
      </c>
      <c r="N7" s="19">
        <f>M7/('人口千対率－１'!C6+'人口千対率－２'!I7)*1000</f>
        <v>15.346457913501782</v>
      </c>
      <c r="O7" s="14">
        <f>'２-２'!N6</f>
        <v>3656</v>
      </c>
      <c r="P7" s="19">
        <f t="shared" si="0"/>
        <v>6.168662989540607</v>
      </c>
      <c r="Q7" s="14">
        <f>'２-２'!O6</f>
        <v>1204</v>
      </c>
      <c r="R7" s="19">
        <f t="shared" si="1"/>
        <v>2.0314743543235476</v>
      </c>
    </row>
    <row r="8" spans="1:18" ht="18" customHeight="1">
      <c r="A8" s="11" t="s">
        <v>33</v>
      </c>
      <c r="B8" s="14">
        <v>216628</v>
      </c>
      <c r="C8" s="14">
        <f>'２-２'!E7</f>
        <v>3</v>
      </c>
      <c r="D8" s="19">
        <f>C8/'２-１'!C7*1000</f>
        <v>2.9182879377431905</v>
      </c>
      <c r="E8" s="14">
        <f>+'２-２'!H7</f>
        <v>7</v>
      </c>
      <c r="F8" s="19" t="e">
        <f>#REF!+#REF!+F10+#REF!+F16+F19+#REF!+#REF!+F23+F24+F25+F26+F27+F28+#REF!+F29+F30+#REF!+#REF!+#REF!+#REF!+#REF!+#REF!</f>
        <v>#REF!</v>
      </c>
      <c r="G8" s="14" t="e">
        <f>#REF!+#REF!+G10+#REF!+G16+G19+#REF!+#REF!+G23+G24+G25+G26+G27+G28+#REF!+G29+G30+#REF!+#REF!+#REF!+#REF!+#REF!+#REF!</f>
        <v>#REF!</v>
      </c>
      <c r="H8" s="19">
        <f>E8/('２-１'!C7+'２-２'!I7)*1000</f>
        <v>6.782945736434108</v>
      </c>
      <c r="I8" s="14">
        <f>'２-２'!K7</f>
        <v>26</v>
      </c>
      <c r="J8" s="19">
        <f>I8/('人口千対率－１'!C7+'人口千対率－２'!I8)*1000</f>
        <v>24.667931688804554</v>
      </c>
      <c r="K8" s="14">
        <f>'２-２'!L7</f>
        <v>12</v>
      </c>
      <c r="L8" s="19">
        <f>K8/('人口千対率－１'!C7+'人口千対率－２'!I8)*1000</f>
        <v>11.385199240986717</v>
      </c>
      <c r="M8" s="14">
        <f>'２-２'!M7</f>
        <v>14</v>
      </c>
      <c r="N8" s="19">
        <f>M8/('人口千対率－１'!C7+'人口千対率－２'!I8)*1000</f>
        <v>13.282732447817837</v>
      </c>
      <c r="O8" s="14">
        <f>'２-２'!N7</f>
        <v>568</v>
      </c>
      <c r="P8" s="19">
        <f t="shared" si="0"/>
        <v>2.6220063888324683</v>
      </c>
      <c r="Q8" s="14">
        <f>'２-２'!O7</f>
        <v>138</v>
      </c>
      <c r="R8" s="19">
        <f t="shared" si="1"/>
        <v>0.6370367634839448</v>
      </c>
    </row>
    <row r="9" spans="1:18" ht="18" customHeight="1">
      <c r="A9" s="5" t="s">
        <v>34</v>
      </c>
      <c r="B9" s="15">
        <f>268955-3150</f>
        <v>265805</v>
      </c>
      <c r="C9" s="15">
        <f>'２-２'!E8</f>
        <v>4</v>
      </c>
      <c r="D9" s="18">
        <f>C9/'２-１'!C8*1000</f>
        <v>1.5527950310559004</v>
      </c>
      <c r="E9" s="15">
        <f>'２-２'!H8</f>
        <v>11</v>
      </c>
      <c r="F9" s="18" t="e">
        <f>#REF!</f>
        <v>#REF!</v>
      </c>
      <c r="G9" s="15" t="e">
        <f>#REF!</f>
        <v>#REF!</v>
      </c>
      <c r="H9" s="18">
        <f>E9/('２-１'!C8+'２-２'!I8)*1000</f>
        <v>4.258614014711576</v>
      </c>
      <c r="I9" s="15">
        <f>'２-２'!K8</f>
        <v>66</v>
      </c>
      <c r="J9" s="18">
        <f>I9/('人口千対率－１'!C8+'人口千対率－２'!I9)*1000</f>
        <v>24.98107494322483</v>
      </c>
      <c r="K9" s="15">
        <f>'２-２'!L8</f>
        <v>21</v>
      </c>
      <c r="L9" s="18">
        <f>K9/('人口千対率－１'!C8+'人口千対率－２'!I9)*1000</f>
        <v>7.948523845571537</v>
      </c>
      <c r="M9" s="15">
        <f>'２-２'!M8</f>
        <v>45</v>
      </c>
      <c r="N9" s="18">
        <f>M9/('人口千対率－１'!C8+'人口千対率－２'!I9)*1000</f>
        <v>17.032551097653293</v>
      </c>
      <c r="O9" s="15">
        <f>'２-２'!N8</f>
        <v>1574</v>
      </c>
      <c r="P9" s="18">
        <f t="shared" si="0"/>
        <v>5.921634280769737</v>
      </c>
      <c r="Q9" s="15">
        <f>'２-２'!O8</f>
        <v>484</v>
      </c>
      <c r="R9" s="18">
        <f t="shared" si="1"/>
        <v>1.8208837305543537</v>
      </c>
    </row>
    <row r="10" spans="1:18" ht="18" customHeight="1">
      <c r="A10" s="5" t="s">
        <v>35</v>
      </c>
      <c r="B10" s="15">
        <f>20660-263</f>
        <v>20397</v>
      </c>
      <c r="C10" s="15">
        <f>'２-２'!E9</f>
        <v>1</v>
      </c>
      <c r="D10" s="18">
        <f>C10/'２-１'!C9*1000</f>
        <v>6.896551724137931</v>
      </c>
      <c r="E10" s="15">
        <f>'２-２'!H9</f>
        <v>2</v>
      </c>
      <c r="F10" s="18" t="e">
        <f>#REF!</f>
        <v>#REF!</v>
      </c>
      <c r="G10" s="15" t="e">
        <f>#REF!</f>
        <v>#REF!</v>
      </c>
      <c r="H10" s="18">
        <f>E10/('２-１'!C9+'２-２'!I9)*1000</f>
        <v>13.698630136986301</v>
      </c>
      <c r="I10" s="15">
        <f>'２-２'!K9</f>
        <v>4</v>
      </c>
      <c r="J10" s="18">
        <f>I10/('人口千対率－１'!C9+'人口千対率－２'!I10)*1000</f>
        <v>26.845637583892618</v>
      </c>
      <c r="K10" s="15">
        <f>'２-２'!L9</f>
        <v>3</v>
      </c>
      <c r="L10" s="18">
        <f>K10/('人口千対率－１'!C9+'人口千対率－２'!I10)*1000</f>
        <v>20.13422818791946</v>
      </c>
      <c r="M10" s="15">
        <f>'２-２'!M9</f>
        <v>1</v>
      </c>
      <c r="N10" s="18">
        <f>M10/('人口千対率－１'!C9+'人口千対率－２'!I10)*1000</f>
        <v>6.7114093959731544</v>
      </c>
      <c r="O10" s="15">
        <f>'２-２'!N9</f>
        <v>80</v>
      </c>
      <c r="P10" s="18">
        <f t="shared" si="0"/>
        <v>3.9221454135412066</v>
      </c>
      <c r="Q10" s="15">
        <f>'２-２'!O9</f>
        <v>17</v>
      </c>
      <c r="R10" s="18">
        <f t="shared" si="1"/>
        <v>0.8334559003775065</v>
      </c>
    </row>
    <row r="11" spans="1:18" ht="18" customHeight="1">
      <c r="A11" s="11" t="s">
        <v>36</v>
      </c>
      <c r="B11" s="14">
        <f>SUM(B9:B10)</f>
        <v>286202</v>
      </c>
      <c r="C11" s="14">
        <f>'２-２'!E10</f>
        <v>5</v>
      </c>
      <c r="D11" s="19">
        <f>C11/'２-１'!C10*1000</f>
        <v>1.8375597206909224</v>
      </c>
      <c r="E11" s="14">
        <f>'２-２'!H10</f>
        <v>13</v>
      </c>
      <c r="F11" s="19" t="e">
        <f>SUM(F9:F10)</f>
        <v>#REF!</v>
      </c>
      <c r="G11" s="14" t="e">
        <f>SUM(G9:G10)</f>
        <v>#REF!</v>
      </c>
      <c r="H11" s="19">
        <f>E11/('２-１'!C10+'２-２'!I10)*1000</f>
        <v>4.763649688530597</v>
      </c>
      <c r="I11" s="14">
        <f>'２-２'!K10</f>
        <v>70</v>
      </c>
      <c r="J11" s="19">
        <f>I11/('人口千対率－１'!C10+'人口千対率－２'!I11)*1000</f>
        <v>25.080616266571123</v>
      </c>
      <c r="K11" s="14">
        <f>'２-２'!L10</f>
        <v>24</v>
      </c>
      <c r="L11" s="19">
        <f>K11/('人口千対率－１'!C10+'人口千対率－２'!I11)*1000</f>
        <v>8.599068434252956</v>
      </c>
      <c r="M11" s="14">
        <f>'２-２'!M10</f>
        <v>46</v>
      </c>
      <c r="N11" s="19">
        <f>M11/('人口千対率－１'!C10+'人口千対率－２'!I11)*1000</f>
        <v>16.481547832318164</v>
      </c>
      <c r="O11" s="14">
        <f>'２-２'!N10</f>
        <v>1654</v>
      </c>
      <c r="P11" s="19">
        <f t="shared" si="0"/>
        <v>5.779135016526789</v>
      </c>
      <c r="Q11" s="14">
        <f>'２-２'!O10</f>
        <v>501</v>
      </c>
      <c r="R11" s="19">
        <f t="shared" si="1"/>
        <v>1.7505118762272802</v>
      </c>
    </row>
    <row r="12" spans="1:18" ht="18" customHeight="1">
      <c r="A12" s="5" t="s">
        <v>57</v>
      </c>
      <c r="B12" s="15">
        <f>30797-220</f>
        <v>30577</v>
      </c>
      <c r="C12" s="15">
        <f>'２-２'!E11</f>
        <v>0</v>
      </c>
      <c r="D12" s="18">
        <f>C12/'２-１'!C11*1000</f>
        <v>0</v>
      </c>
      <c r="E12" s="15">
        <f>'２-２'!H11</f>
        <v>0</v>
      </c>
      <c r="F12" s="18" t="e">
        <f>#REF!</f>
        <v>#REF!</v>
      </c>
      <c r="G12" s="15" t="e">
        <f>#REF!</f>
        <v>#REF!</v>
      </c>
      <c r="H12" s="18">
        <f>E12/('２-１'!C11+'２-２'!I11)*1000</f>
        <v>0</v>
      </c>
      <c r="I12" s="15">
        <f>'２-２'!K11</f>
        <v>5</v>
      </c>
      <c r="J12" s="18">
        <f>I12/('人口千対率－１'!C11+'人口千対率－２'!I12)*1000</f>
        <v>22.42152466367713</v>
      </c>
      <c r="K12" s="15">
        <f>'２-２'!L11</f>
        <v>1</v>
      </c>
      <c r="L12" s="18">
        <f>K12/('人口千対率－１'!C11+'人口千対率－２'!I12)*1000</f>
        <v>4.484304932735426</v>
      </c>
      <c r="M12" s="15">
        <f>'２-２'!M11</f>
        <v>4</v>
      </c>
      <c r="N12" s="18">
        <f>M12/('人口千対率－１'!C11+'人口千対率－２'!I12)*1000</f>
        <v>17.937219730941703</v>
      </c>
      <c r="O12" s="15">
        <f>'２-２'!N11</f>
        <v>142</v>
      </c>
      <c r="P12" s="18">
        <f t="shared" si="0"/>
        <v>4.644013474179939</v>
      </c>
      <c r="Q12" s="15">
        <f>'２-２'!O11</f>
        <v>46</v>
      </c>
      <c r="R12" s="18">
        <f t="shared" si="1"/>
        <v>1.5043987310723745</v>
      </c>
    </row>
    <row r="13" spans="1:18" ht="18" customHeight="1">
      <c r="A13" s="5" t="s">
        <v>80</v>
      </c>
      <c r="B13" s="15">
        <f>92468-1304</f>
        <v>91164</v>
      </c>
      <c r="C13" s="15">
        <f>'２-２'!E12</f>
        <v>0</v>
      </c>
      <c r="D13" s="18">
        <f>C13/'２-１'!C12*1000</f>
        <v>0</v>
      </c>
      <c r="E13" s="15">
        <f>'２-２'!H12</f>
        <v>3</v>
      </c>
      <c r="F13" s="18" t="e">
        <f>#REF!</f>
        <v>#REF!</v>
      </c>
      <c r="G13" s="15" t="e">
        <f>#REF!</f>
        <v>#REF!</v>
      </c>
      <c r="H13" s="18">
        <f>E13/('２-１'!C12+'２-２'!I12)*1000</f>
        <v>3.579952267303103</v>
      </c>
      <c r="I13" s="15">
        <f>'２-２'!K12</f>
        <v>26</v>
      </c>
      <c r="J13" s="18">
        <f>I13/('人口千対率－１'!C12+'人口千対率－２'!I13)*1000</f>
        <v>30.197444831591174</v>
      </c>
      <c r="K13" s="15">
        <f>'２-２'!L12</f>
        <v>9</v>
      </c>
      <c r="L13" s="18">
        <f>K13/('人口千対率－１'!C12+'人口千対率－２'!I13)*1000</f>
        <v>10.452961672473869</v>
      </c>
      <c r="M13" s="15">
        <f>'２-２'!M12</f>
        <v>17</v>
      </c>
      <c r="N13" s="18">
        <f>M13/('人口千対率－１'!C12+'人口千対率－２'!I13)*1000</f>
        <v>19.744483159117305</v>
      </c>
      <c r="O13" s="15">
        <f>'２-２'!N12</f>
        <v>448</v>
      </c>
      <c r="P13" s="18">
        <f t="shared" si="0"/>
        <v>4.914220525646089</v>
      </c>
      <c r="Q13" s="15">
        <f>'２-２'!O12</f>
        <v>151</v>
      </c>
      <c r="R13" s="18">
        <f t="shared" si="1"/>
        <v>1.6563555789566058</v>
      </c>
    </row>
    <row r="14" spans="1:18" ht="18" customHeight="1">
      <c r="A14" s="11" t="s">
        <v>36</v>
      </c>
      <c r="B14" s="14">
        <f>SUM(B12:B13)</f>
        <v>121741</v>
      </c>
      <c r="C14" s="14">
        <f>'２-２'!E13</f>
        <v>0</v>
      </c>
      <c r="D14" s="19">
        <f>C14/'２-１'!C13*1000</f>
        <v>0</v>
      </c>
      <c r="E14" s="14">
        <f>'２-２'!H13</f>
        <v>3</v>
      </c>
      <c r="F14" s="19" t="e">
        <f>#REF!</f>
        <v>#REF!</v>
      </c>
      <c r="G14" s="14" t="e">
        <f>#REF!</f>
        <v>#REF!</v>
      </c>
      <c r="H14" s="19">
        <f>E14/('２-１'!C13+'２-２'!I13)*1000</f>
        <v>2.840909090909091</v>
      </c>
      <c r="I14" s="14">
        <f>'２-２'!K13</f>
        <v>31</v>
      </c>
      <c r="J14" s="19">
        <f>I14/('人口千対率－１'!C13+'人口千対率－２'!I14)*1000</f>
        <v>28.59778597785978</v>
      </c>
      <c r="K14" s="14">
        <f>'２-２'!L13</f>
        <v>10</v>
      </c>
      <c r="L14" s="19">
        <f>K14/('人口千対率－１'!C13+'人口千対率－２'!I14)*1000</f>
        <v>9.22509225092251</v>
      </c>
      <c r="M14" s="14">
        <f>'２-２'!M13</f>
        <v>21</v>
      </c>
      <c r="N14" s="19">
        <f>M14/('人口千対率－１'!C13+'人口千対率－２'!I14)*1000</f>
        <v>19.37269372693727</v>
      </c>
      <c r="O14" s="14">
        <f>'２-２'!N13</f>
        <v>590</v>
      </c>
      <c r="P14" s="19">
        <f t="shared" si="0"/>
        <v>4.846354145275626</v>
      </c>
      <c r="Q14" s="14">
        <f>'２-２'!O13</f>
        <v>197</v>
      </c>
      <c r="R14" s="19">
        <f t="shared" si="1"/>
        <v>1.6181894349479633</v>
      </c>
    </row>
    <row r="15" spans="1:18" ht="18" customHeight="1">
      <c r="A15" s="5" t="s">
        <v>37</v>
      </c>
      <c r="B15" s="15">
        <f>37415-586</f>
        <v>36829</v>
      </c>
      <c r="C15" s="15">
        <f>'２-２'!E14</f>
        <v>0</v>
      </c>
      <c r="D15" s="18">
        <f>C15/'２-１'!C14*1000</f>
        <v>0</v>
      </c>
      <c r="E15" s="15">
        <f>'２-２'!H14</f>
        <v>0</v>
      </c>
      <c r="F15" s="18" t="e">
        <f>#REF!</f>
        <v>#REF!</v>
      </c>
      <c r="G15" s="15" t="e">
        <f>#REF!</f>
        <v>#REF!</v>
      </c>
      <c r="H15" s="18">
        <f>E15/('２-１'!C14+'２-２'!I14)*1000</f>
        <v>0</v>
      </c>
      <c r="I15" s="15">
        <f>'２-２'!K14</f>
        <v>5</v>
      </c>
      <c r="J15" s="18">
        <f>I15/('人口千対率－１'!C14+'人口千対率－２'!I15)*1000</f>
        <v>18.45018450184502</v>
      </c>
      <c r="K15" s="15">
        <f>'２-２'!L14</f>
        <v>2</v>
      </c>
      <c r="L15" s="18">
        <f>K15/('人口千対率－１'!C14+'人口千対率－２'!I15)*1000</f>
        <v>7.380073800738007</v>
      </c>
      <c r="M15" s="15">
        <f>'２-２'!M14</f>
        <v>3</v>
      </c>
      <c r="N15" s="18">
        <f>M15/('人口千対率－１'!C14+'人口千対率－２'!I15)*1000</f>
        <v>11.07011070110701</v>
      </c>
      <c r="O15" s="15">
        <f>'２-２'!N14</f>
        <v>150</v>
      </c>
      <c r="P15" s="18">
        <f t="shared" si="0"/>
        <v>4.07287735208667</v>
      </c>
      <c r="Q15" s="15">
        <f>'２-２'!O14</f>
        <v>69</v>
      </c>
      <c r="R15" s="18">
        <f t="shared" si="1"/>
        <v>1.8735235819598686</v>
      </c>
    </row>
    <row r="16" spans="1:18" ht="18" customHeight="1">
      <c r="A16" s="5" t="s">
        <v>38</v>
      </c>
      <c r="B16" s="15">
        <f>26755-321</f>
        <v>26434</v>
      </c>
      <c r="C16" s="15">
        <f>'２-２'!E15</f>
        <v>0</v>
      </c>
      <c r="D16" s="18">
        <f>C16/'２-１'!C15*1000</f>
        <v>0</v>
      </c>
      <c r="E16" s="15">
        <f>'２-２'!H15</f>
        <v>1</v>
      </c>
      <c r="F16" s="18" t="e">
        <f>SUM(F13:F15)</f>
        <v>#REF!</v>
      </c>
      <c r="G16" s="15" t="e">
        <f>SUM(G13:G15)</f>
        <v>#REF!</v>
      </c>
      <c r="H16" s="18">
        <f>E16/('２-１'!C15+'２-２'!I15)*1000</f>
        <v>5.1020408163265305</v>
      </c>
      <c r="I16" s="15">
        <f>'２-２'!K15</f>
        <v>5</v>
      </c>
      <c r="J16" s="18">
        <f>I16/('人口千対率－１'!C15+'人口千対率－２'!I16)*1000</f>
        <v>25</v>
      </c>
      <c r="K16" s="15">
        <f>'２-２'!L15</f>
        <v>2</v>
      </c>
      <c r="L16" s="18">
        <f>K16/('人口千対率－１'!C15+'人口千対率－２'!I16)*1000</f>
        <v>10</v>
      </c>
      <c r="M16" s="15">
        <f>'２-２'!M15</f>
        <v>3</v>
      </c>
      <c r="N16" s="18">
        <f>M16/('人口千対率－１'!C15+'人口千対率－２'!I16)*1000</f>
        <v>15</v>
      </c>
      <c r="O16" s="15">
        <f>'２-２'!N15</f>
        <v>85</v>
      </c>
      <c r="P16" s="18">
        <f t="shared" si="0"/>
        <v>3.2155557236891883</v>
      </c>
      <c r="Q16" s="15">
        <f>'２-２'!O15</f>
        <v>30</v>
      </c>
      <c r="R16" s="18">
        <f t="shared" si="1"/>
        <v>1.1349020201255957</v>
      </c>
    </row>
    <row r="17" spans="1:18" ht="18" customHeight="1">
      <c r="A17" s="11" t="s">
        <v>36</v>
      </c>
      <c r="B17" s="14">
        <f>SUM(B15:B16)</f>
        <v>63263</v>
      </c>
      <c r="C17" s="14">
        <f>'２-２'!E16</f>
        <v>0</v>
      </c>
      <c r="D17" s="19">
        <f>C17/'２-１'!C16*1000</f>
        <v>0</v>
      </c>
      <c r="E17" s="14">
        <f>'２-２'!H16</f>
        <v>1</v>
      </c>
      <c r="F17" s="19" t="e">
        <f>#REF!</f>
        <v>#REF!</v>
      </c>
      <c r="G17" s="14" t="e">
        <f>#REF!</f>
        <v>#REF!</v>
      </c>
      <c r="H17" s="19">
        <f>E17/('２-１'!C16+'２-２'!I16)*1000</f>
        <v>2.1645021645021645</v>
      </c>
      <c r="I17" s="14">
        <f>'２-２'!K16</f>
        <v>10</v>
      </c>
      <c r="J17" s="19">
        <f>I17/('人口千対率－１'!C16+'人口千対率－２'!I17)*1000</f>
        <v>21.231422505307854</v>
      </c>
      <c r="K17" s="14">
        <f>'２-２'!L16</f>
        <v>4</v>
      </c>
      <c r="L17" s="19">
        <f>K17/('人口千対率－１'!C16+'人口千対率－２'!I17)*1000</f>
        <v>8.492569002123142</v>
      </c>
      <c r="M17" s="14">
        <f>'２-２'!M16</f>
        <v>6</v>
      </c>
      <c r="N17" s="19">
        <f>M17/('人口千対率－１'!C16+'人口千対率－２'!I17)*1000</f>
        <v>12.738853503184714</v>
      </c>
      <c r="O17" s="14">
        <f>'２-２'!N16</f>
        <v>235</v>
      </c>
      <c r="P17" s="19">
        <f t="shared" si="0"/>
        <v>3.7146515340720487</v>
      </c>
      <c r="Q17" s="14">
        <f>'２-２'!O16</f>
        <v>99</v>
      </c>
      <c r="R17" s="19">
        <f t="shared" si="1"/>
        <v>1.564895752651629</v>
      </c>
    </row>
    <row r="18" spans="1:18" ht="18" customHeight="1">
      <c r="A18" s="5" t="s">
        <v>39</v>
      </c>
      <c r="B18" s="15">
        <f>67127-816</f>
        <v>66311</v>
      </c>
      <c r="C18" s="15">
        <f>'２-２'!E17</f>
        <v>0</v>
      </c>
      <c r="D18" s="18">
        <f>C18/'２-１'!C17*1000</f>
        <v>0</v>
      </c>
      <c r="E18" s="15">
        <f>'２-２'!H17</f>
        <v>3</v>
      </c>
      <c r="F18" s="18" t="e">
        <f>#REF!</f>
        <v>#REF!</v>
      </c>
      <c r="G18" s="15" t="e">
        <f>#REF!</f>
        <v>#REF!</v>
      </c>
      <c r="H18" s="18">
        <f>E18/('２-１'!C17+'２-２'!I17)*1000</f>
        <v>4.341534008683069</v>
      </c>
      <c r="I18" s="15">
        <f>'２-２'!K17</f>
        <v>17</v>
      </c>
      <c r="J18" s="18">
        <f>I18/('人口千対率－１'!C17+'人口千対率－２'!I18)*1000</f>
        <v>24.113475177304963</v>
      </c>
      <c r="K18" s="15">
        <f>'２-２'!L17</f>
        <v>6</v>
      </c>
      <c r="L18" s="18">
        <f>K18/('人口千対率－１'!C17+'人口千対率－２'!I18)*1000</f>
        <v>8.51063829787234</v>
      </c>
      <c r="M18" s="15">
        <f>'２-２'!M17</f>
        <v>11</v>
      </c>
      <c r="N18" s="18">
        <f>M18/('人口千対率－１'!C17+'人口千対率－２'!I18)*1000</f>
        <v>15.602836879432624</v>
      </c>
      <c r="O18" s="15">
        <f>'２-２'!N17</f>
        <v>355</v>
      </c>
      <c r="P18" s="18">
        <f t="shared" si="0"/>
        <v>5.353561249264828</v>
      </c>
      <c r="Q18" s="15">
        <f>'２-２'!O17</f>
        <v>118</v>
      </c>
      <c r="R18" s="18">
        <f t="shared" si="1"/>
        <v>1.7794935983471822</v>
      </c>
    </row>
    <row r="19" spans="1:18" ht="18" customHeight="1">
      <c r="A19" s="5" t="s">
        <v>60</v>
      </c>
      <c r="B19" s="15">
        <f>87413-2564</f>
        <v>84849</v>
      </c>
      <c r="C19" s="15">
        <f>'２-２'!E18</f>
        <v>0</v>
      </c>
      <c r="D19" s="18">
        <f>C19/'２-１'!C18*1000</f>
        <v>0</v>
      </c>
      <c r="E19" s="15">
        <f>'２-２'!H18</f>
        <v>4</v>
      </c>
      <c r="F19" s="18" t="e">
        <f>#REF!</f>
        <v>#REF!</v>
      </c>
      <c r="G19" s="15" t="e">
        <f>#REF!</f>
        <v>#REF!</v>
      </c>
      <c r="H19" s="18">
        <f>E19/('２-１'!C18+'２-２'!I18)*1000</f>
        <v>5.319148936170213</v>
      </c>
      <c r="I19" s="15">
        <f>'２-２'!K18</f>
        <v>23</v>
      </c>
      <c r="J19" s="18">
        <f>I19/('人口千対率－１'!C18+'人口千対率－２'!I19)*1000</f>
        <v>29.831387808041505</v>
      </c>
      <c r="K19" s="15">
        <f>'２-２'!L18</f>
        <v>10</v>
      </c>
      <c r="L19" s="18">
        <f>K19/('人口千対率－１'!C18+'人口千対率－２'!I19)*1000</f>
        <v>12.970168612191959</v>
      </c>
      <c r="M19" s="15">
        <f>'２-２'!M18</f>
        <v>13</v>
      </c>
      <c r="N19" s="18">
        <f>M19/('人口千対率－１'!C18+'人口千対率－２'!I19)*1000</f>
        <v>16.861219195849547</v>
      </c>
      <c r="O19" s="15">
        <f>'２-２'!N18</f>
        <v>455</v>
      </c>
      <c r="P19" s="18">
        <f t="shared" si="0"/>
        <v>5.362467442161958</v>
      </c>
      <c r="Q19" s="15">
        <f>'２-２'!O18</f>
        <v>151</v>
      </c>
      <c r="R19" s="18">
        <f t="shared" si="1"/>
        <v>1.7796320522339686</v>
      </c>
    </row>
    <row r="20" spans="1:18" ht="18" customHeight="1">
      <c r="A20" s="5" t="s">
        <v>40</v>
      </c>
      <c r="B20" s="15">
        <f>3331-15</f>
        <v>3316</v>
      </c>
      <c r="C20" s="15">
        <f>'２-２'!E19</f>
        <v>0</v>
      </c>
      <c r="D20" s="18">
        <f>C20/'２-１'!C19*1000</f>
        <v>0</v>
      </c>
      <c r="E20" s="15">
        <f>'２-２'!H19</f>
        <v>0</v>
      </c>
      <c r="F20" s="18" t="e">
        <f>SUM(F17:F19)</f>
        <v>#REF!</v>
      </c>
      <c r="G20" s="15" t="e">
        <f>SUM(G17:G19)</f>
        <v>#REF!</v>
      </c>
      <c r="H20" s="18">
        <f>E20/('２-１'!C19+'２-２'!I19)*1000</f>
        <v>0</v>
      </c>
      <c r="I20" s="15">
        <f>'２-２'!K19</f>
        <v>0</v>
      </c>
      <c r="J20" s="18">
        <f>I20/('人口千対率－１'!C19+'人口千対率－２'!I20)*1000</f>
        <v>0</v>
      </c>
      <c r="K20" s="15">
        <f>'２-２'!L19</f>
        <v>0</v>
      </c>
      <c r="L20" s="18">
        <f>K20/('人口千対率－１'!C19+'人口千対率－２'!I20)*1000</f>
        <v>0</v>
      </c>
      <c r="M20" s="15">
        <f>'２-２'!M19</f>
        <v>0</v>
      </c>
      <c r="N20" s="18">
        <f>M20/('人口千対率－１'!C19+'人口千対率－２'!I20)*1000</f>
        <v>0</v>
      </c>
      <c r="O20" s="15">
        <f>'２-２'!N19</f>
        <v>10</v>
      </c>
      <c r="P20" s="18">
        <f t="shared" si="0"/>
        <v>3.0156815440289506</v>
      </c>
      <c r="Q20" s="15">
        <f>'２-２'!O19</f>
        <v>1</v>
      </c>
      <c r="R20" s="18">
        <f t="shared" si="1"/>
        <v>0.30156815440289503</v>
      </c>
    </row>
    <row r="21" spans="1:18" ht="18" customHeight="1">
      <c r="A21" s="5" t="s">
        <v>62</v>
      </c>
      <c r="B21" s="15">
        <f>12123-64</f>
        <v>12059</v>
      </c>
      <c r="C21" s="15">
        <f>'２-２'!E20</f>
        <v>1</v>
      </c>
      <c r="D21" s="18">
        <f>C21/'２-１'!C20*1000</f>
        <v>10.752688172043012</v>
      </c>
      <c r="E21" s="15">
        <f>'２-２'!H20</f>
        <v>1</v>
      </c>
      <c r="F21" s="18" t="e">
        <f>#REF!</f>
        <v>#REF!</v>
      </c>
      <c r="G21" s="15" t="e">
        <f>#REF!</f>
        <v>#REF!</v>
      </c>
      <c r="H21" s="18">
        <f>E21/('２-１'!C20+'２-２'!I20)*1000</f>
        <v>10.752688172043012</v>
      </c>
      <c r="I21" s="15">
        <f>'２-２'!K20</f>
        <v>1</v>
      </c>
      <c r="J21" s="18">
        <f>I21/('人口千対率－１'!C20+'人口千対率－２'!I21)*1000</f>
        <v>10.638297872340425</v>
      </c>
      <c r="K21" s="15">
        <f>'２-２'!L20</f>
        <v>0</v>
      </c>
      <c r="L21" s="18">
        <f>K21/('人口千対率－１'!C20+'人口千対率－２'!I21)*1000</f>
        <v>0</v>
      </c>
      <c r="M21" s="15">
        <f>'２-２'!M20</f>
        <v>1</v>
      </c>
      <c r="N21" s="18">
        <f>M21/('人口千対率－１'!C20+'人口千対率－２'!I21)*1000</f>
        <v>10.638297872340425</v>
      </c>
      <c r="O21" s="15">
        <f>'２-２'!N20</f>
        <v>40</v>
      </c>
      <c r="P21" s="18">
        <f t="shared" si="0"/>
        <v>3.3170246289078698</v>
      </c>
      <c r="Q21" s="15">
        <f>'２-２'!O20</f>
        <v>5</v>
      </c>
      <c r="R21" s="18">
        <f t="shared" si="1"/>
        <v>0.4146280786134837</v>
      </c>
    </row>
    <row r="22" spans="1:18" ht="18" customHeight="1">
      <c r="A22" s="5" t="s">
        <v>41</v>
      </c>
      <c r="B22" s="15">
        <f>23735-134</f>
        <v>23601</v>
      </c>
      <c r="C22" s="15">
        <f>'２-２'!E21</f>
        <v>1</v>
      </c>
      <c r="D22" s="18">
        <f>C22/'２-１'!C21*1000</f>
        <v>5</v>
      </c>
      <c r="E22" s="15">
        <f>'２-２'!H21</f>
        <v>2</v>
      </c>
      <c r="F22" s="18" t="e">
        <f>#REF!</f>
        <v>#REF!</v>
      </c>
      <c r="G22" s="15" t="e">
        <f>#REF!</f>
        <v>#REF!</v>
      </c>
      <c r="H22" s="18">
        <f>E22/('２-１'!C21+'２-２'!I21)*1000</f>
        <v>9.950248756218905</v>
      </c>
      <c r="I22" s="15">
        <f>'２-２'!K21</f>
        <v>3</v>
      </c>
      <c r="J22" s="18">
        <f>I22/('人口千対率－１'!C21+'人口千対率－２'!I22)*1000</f>
        <v>14.778325123152708</v>
      </c>
      <c r="K22" s="15">
        <f>'２-２'!L21</f>
        <v>1</v>
      </c>
      <c r="L22" s="18">
        <f>K22/('人口千対率－１'!C21+'人口千対率－２'!I22)*1000</f>
        <v>4.926108374384237</v>
      </c>
      <c r="M22" s="15">
        <f>'２-２'!M21</f>
        <v>2</v>
      </c>
      <c r="N22" s="18">
        <f>M22/('人口千対率－１'!C21+'人口千対率－２'!I22)*1000</f>
        <v>9.852216748768473</v>
      </c>
      <c r="O22" s="15">
        <f>'２-２'!N21</f>
        <v>97</v>
      </c>
      <c r="P22" s="18">
        <f t="shared" si="0"/>
        <v>4.109995339180543</v>
      </c>
      <c r="Q22" s="15">
        <f>'２-２'!O21</f>
        <v>40</v>
      </c>
      <c r="R22" s="18">
        <f t="shared" si="1"/>
        <v>1.6948434388373375</v>
      </c>
    </row>
    <row r="23" spans="1:18" ht="18" customHeight="1">
      <c r="A23" s="11" t="s">
        <v>36</v>
      </c>
      <c r="B23" s="14">
        <f>SUM(B18:B22)</f>
        <v>190136</v>
      </c>
      <c r="C23" s="14">
        <f>'２-２'!E22</f>
        <v>2</v>
      </c>
      <c r="D23" s="19">
        <f>C23/'２-１'!C22*1000</f>
        <v>1.1474469305794606</v>
      </c>
      <c r="E23" s="14">
        <f>'２-２'!H22</f>
        <v>10</v>
      </c>
      <c r="F23" s="19" t="e">
        <f>#REF!</f>
        <v>#REF!</v>
      </c>
      <c r="G23" s="14" t="e">
        <f>#REF!</f>
        <v>#REF!</v>
      </c>
      <c r="H23" s="19">
        <f>E23/('２-１'!C22+'２-２'!I22)*1000</f>
        <v>5.711022272986865</v>
      </c>
      <c r="I23" s="14">
        <f>'２-２'!K22</f>
        <v>44</v>
      </c>
      <c r="J23" s="19">
        <f>I23/('人口千対率－１'!C22+'人口千対率－２'!I23)*1000</f>
        <v>24.62227196418579</v>
      </c>
      <c r="K23" s="14">
        <f>'２-２'!L22</f>
        <v>17</v>
      </c>
      <c r="L23" s="19">
        <f>K23/('人口千対率－１'!C22+'人口千対率－２'!I23)*1000</f>
        <v>9.513150531617237</v>
      </c>
      <c r="M23" s="14">
        <f>'２-２'!M22</f>
        <v>27</v>
      </c>
      <c r="N23" s="19">
        <f>M23/('人口千対率－１'!C22+'人口千対率－２'!I23)*1000</f>
        <v>15.10912143256855</v>
      </c>
      <c r="O23" s="14">
        <f>'２-２'!N22</f>
        <v>957</v>
      </c>
      <c r="P23" s="19">
        <f t="shared" si="0"/>
        <v>5.0332393655067955</v>
      </c>
      <c r="Q23" s="14">
        <f>'２-２'!O22</f>
        <v>315</v>
      </c>
      <c r="R23" s="19">
        <f t="shared" si="1"/>
        <v>1.656708882063365</v>
      </c>
    </row>
    <row r="24" spans="1:18" ht="18" customHeight="1">
      <c r="A24" s="5" t="s">
        <v>42</v>
      </c>
      <c r="B24" s="15">
        <f>68258-716</f>
        <v>67542</v>
      </c>
      <c r="C24" s="15">
        <f>'２-２'!E23</f>
        <v>0</v>
      </c>
      <c r="D24" s="18">
        <f>C24/'２-１'!C23*1000</f>
        <v>0</v>
      </c>
      <c r="E24" s="15">
        <f>'２-２'!H23</f>
        <v>1</v>
      </c>
      <c r="F24" s="18" t="e">
        <f>#REF!</f>
        <v>#REF!</v>
      </c>
      <c r="G24" s="15" t="e">
        <f>#REF!</f>
        <v>#REF!</v>
      </c>
      <c r="H24" s="18">
        <f>E24/('２-１'!C23+'２-２'!I23)*1000</f>
        <v>1.4970059880239521</v>
      </c>
      <c r="I24" s="15">
        <f>'２-２'!K23</f>
        <v>10</v>
      </c>
      <c r="J24" s="18">
        <f>I24/('人口千対率－１'!C23+'人口千対率－２'!I24)*1000</f>
        <v>14.771048744460856</v>
      </c>
      <c r="K24" s="15">
        <f>'２-２'!L23</f>
        <v>5</v>
      </c>
      <c r="L24" s="18">
        <f>K24/('人口千対率－１'!C23+'人口千対率－２'!I24)*1000</f>
        <v>7.385524372230428</v>
      </c>
      <c r="M24" s="15">
        <f>'２-２'!M23</f>
        <v>5</v>
      </c>
      <c r="N24" s="18">
        <f>M24/('人口千対率－１'!C23+'人口千対率－２'!I24)*1000</f>
        <v>7.385524372230428</v>
      </c>
      <c r="O24" s="15">
        <f>'２-２'!N23</f>
        <v>390</v>
      </c>
      <c r="P24" s="18">
        <f t="shared" si="0"/>
        <v>5.77418495158568</v>
      </c>
      <c r="Q24" s="15">
        <f>'２-２'!O23</f>
        <v>142</v>
      </c>
      <c r="R24" s="18">
        <f t="shared" si="1"/>
        <v>2.102395546474786</v>
      </c>
    </row>
    <row r="25" spans="1:18" ht="18" customHeight="1">
      <c r="A25" s="5" t="s">
        <v>43</v>
      </c>
      <c r="B25" s="15">
        <f>10878-54</f>
        <v>10824</v>
      </c>
      <c r="C25" s="15">
        <f>'２-２'!E24</f>
        <v>0</v>
      </c>
      <c r="D25" s="18">
        <f>C25/'２-１'!C24*1000</f>
        <v>0</v>
      </c>
      <c r="E25" s="15">
        <f>'２-２'!H24</f>
        <v>1</v>
      </c>
      <c r="F25" s="18" t="e">
        <f>#REF!</f>
        <v>#REF!</v>
      </c>
      <c r="G25" s="15" t="e">
        <f>#REF!</f>
        <v>#REF!</v>
      </c>
      <c r="H25" s="18">
        <f>E25/('２-１'!C24+'２-２'!I24)*1000</f>
        <v>12.5</v>
      </c>
      <c r="I25" s="15">
        <f>'２-２'!K24</f>
        <v>2</v>
      </c>
      <c r="J25" s="18">
        <f>I25/('人口千対率－１'!C24+'人口千対率－２'!I25)*1000</f>
        <v>24.691358024691358</v>
      </c>
      <c r="K25" s="15">
        <f>'２-２'!L24</f>
        <v>1</v>
      </c>
      <c r="L25" s="18">
        <f>K25/('人口千対率－１'!C24+'人口千対率－２'!I25)*1000</f>
        <v>12.345679012345679</v>
      </c>
      <c r="M25" s="15">
        <f>'２-２'!M24</f>
        <v>1</v>
      </c>
      <c r="N25" s="18">
        <f>M25/('人口千対率－１'!C24+'人口千対率－２'!I25)*1000</f>
        <v>12.345679012345679</v>
      </c>
      <c r="O25" s="15">
        <f>'２-２'!N24</f>
        <v>50</v>
      </c>
      <c r="P25" s="18">
        <f t="shared" si="0"/>
        <v>4.619364375461936</v>
      </c>
      <c r="Q25" s="15">
        <f>'２-２'!O24</f>
        <v>8</v>
      </c>
      <c r="R25" s="18">
        <f t="shared" si="1"/>
        <v>0.7390983000739099</v>
      </c>
    </row>
    <row r="26" spans="1:18" ht="18" customHeight="1">
      <c r="A26" s="5" t="s">
        <v>61</v>
      </c>
      <c r="B26" s="15">
        <f>16668-42</f>
        <v>16626</v>
      </c>
      <c r="C26" s="15">
        <f>'２-２'!E25</f>
        <v>0</v>
      </c>
      <c r="D26" s="18">
        <f>C26/'２-１'!C25*1000</f>
        <v>0</v>
      </c>
      <c r="E26" s="15">
        <f>'２-２'!H25</f>
        <v>0</v>
      </c>
      <c r="F26" s="18" t="e">
        <f>#REF!</f>
        <v>#REF!</v>
      </c>
      <c r="G26" s="15" t="e">
        <f>#REF!</f>
        <v>#REF!</v>
      </c>
      <c r="H26" s="18">
        <f>E26/('２-１'!C25+'２-２'!I25)*1000</f>
        <v>0</v>
      </c>
      <c r="I26" s="15">
        <f>'２-２'!K25</f>
        <v>3</v>
      </c>
      <c r="J26" s="18">
        <f>I26/('人口千対率－１'!C25+'人口千対率－２'!I26)*1000</f>
        <v>24.390243902439025</v>
      </c>
      <c r="K26" s="15">
        <f>'２-２'!L25</f>
        <v>2</v>
      </c>
      <c r="L26" s="18">
        <f>K26/('人口千対率－１'!C25+'人口千対率－２'!I26)*1000</f>
        <v>16.260162601626018</v>
      </c>
      <c r="M26" s="15">
        <f>'２-２'!M25</f>
        <v>1</v>
      </c>
      <c r="N26" s="18">
        <f>M26/('人口千対率－１'!C25+'人口千対率－２'!I26)*1000</f>
        <v>8.130081300813009</v>
      </c>
      <c r="O26" s="15">
        <f>'２-２'!N25</f>
        <v>74</v>
      </c>
      <c r="P26" s="18">
        <f t="shared" si="0"/>
        <v>4.450860098640684</v>
      </c>
      <c r="Q26" s="15">
        <f>'２-２'!O25</f>
        <v>13</v>
      </c>
      <c r="R26" s="18">
        <f t="shared" si="1"/>
        <v>0.7819078551666065</v>
      </c>
    </row>
    <row r="27" spans="1:18" ht="18" customHeight="1">
      <c r="A27" s="11" t="s">
        <v>36</v>
      </c>
      <c r="B27" s="14">
        <f>SUM(B24:B26)</f>
        <v>94992</v>
      </c>
      <c r="C27" s="14">
        <f>'２-２'!E26</f>
        <v>0</v>
      </c>
      <c r="D27" s="19">
        <f>C27/'２-１'!C26*1000</f>
        <v>0</v>
      </c>
      <c r="E27" s="14">
        <f>'２-２'!H26</f>
        <v>2</v>
      </c>
      <c r="F27" s="19" t="e">
        <f>#REF!</f>
        <v>#REF!</v>
      </c>
      <c r="G27" s="14" t="e">
        <f>#REF!</f>
        <v>#REF!</v>
      </c>
      <c r="H27" s="19">
        <f>E27/('２-１'!C26+'２-２'!I26)*1000</f>
        <v>2.304147465437788</v>
      </c>
      <c r="I27" s="14">
        <f>'２-２'!K26</f>
        <v>15</v>
      </c>
      <c r="J27" s="19">
        <f>I27/('人口千対率－１'!C26+'人口千対率－２'!I27)*1000</f>
        <v>17.0261066969353</v>
      </c>
      <c r="K27" s="14">
        <f>'２-２'!L26</f>
        <v>8</v>
      </c>
      <c r="L27" s="19">
        <f>K27/('人口千対率－１'!C26+'人口千対率－２'!I27)*1000</f>
        <v>9.080590238365494</v>
      </c>
      <c r="M27" s="14">
        <f>'２-２'!M26</f>
        <v>7</v>
      </c>
      <c r="N27" s="19">
        <f>M27/('人口千対率－１'!C26+'人口千対率－２'!I27)*1000</f>
        <v>7.945516458569807</v>
      </c>
      <c r="O27" s="14">
        <f>'２-２'!N26</f>
        <v>514</v>
      </c>
      <c r="P27" s="19">
        <f t="shared" si="0"/>
        <v>5.410981977429678</v>
      </c>
      <c r="Q27" s="14">
        <f>'２-２'!O26</f>
        <v>163</v>
      </c>
      <c r="R27" s="19">
        <f t="shared" si="1"/>
        <v>1.7159339733872325</v>
      </c>
    </row>
    <row r="28" spans="1:18" ht="18" customHeight="1">
      <c r="A28" s="5" t="s">
        <v>44</v>
      </c>
      <c r="B28" s="15">
        <f>31750-204</f>
        <v>31546</v>
      </c>
      <c r="C28" s="15">
        <f>'２-２'!E27</f>
        <v>1</v>
      </c>
      <c r="D28" s="18">
        <f>C28/'２-１'!C27*1000</f>
        <v>3.5971223021582737</v>
      </c>
      <c r="E28" s="15">
        <f>'２-２'!H27</f>
        <v>1</v>
      </c>
      <c r="F28" s="18" t="e">
        <f>#REF!</f>
        <v>#REF!</v>
      </c>
      <c r="G28" s="15" t="e">
        <f>#REF!</f>
        <v>#REF!</v>
      </c>
      <c r="H28" s="18">
        <f>E28/('２-１'!C27+'２-２'!I27)*1000</f>
        <v>3.5971223021582737</v>
      </c>
      <c r="I28" s="15">
        <f>'２-２'!K27</f>
        <v>7</v>
      </c>
      <c r="J28" s="18">
        <f>I28/('人口千対率－１'!C27+'人口千対率－２'!I28)*1000</f>
        <v>24.56140350877193</v>
      </c>
      <c r="K28" s="15">
        <f>'２-２'!L27</f>
        <v>2</v>
      </c>
      <c r="L28" s="18">
        <f>K28/('人口千対率－１'!C27+'人口千対率－２'!I28)*1000</f>
        <v>7.017543859649123</v>
      </c>
      <c r="M28" s="15">
        <f>'２-２'!M27</f>
        <v>5</v>
      </c>
      <c r="N28" s="18">
        <f>M28/('人口千対率－１'!C27+'人口千対率－２'!I28)*1000</f>
        <v>17.543859649122805</v>
      </c>
      <c r="O28" s="15">
        <f>'２-２'!N27</f>
        <v>146</v>
      </c>
      <c r="P28" s="18">
        <f t="shared" si="0"/>
        <v>4.628162049071197</v>
      </c>
      <c r="Q28" s="15">
        <f>'２-２'!O27</f>
        <v>43</v>
      </c>
      <c r="R28" s="18">
        <f t="shared" si="1"/>
        <v>1.363088822671654</v>
      </c>
    </row>
    <row r="29" spans="1:18" ht="18" customHeight="1">
      <c r="A29" s="5" t="s">
        <v>45</v>
      </c>
      <c r="B29" s="15">
        <f>11534-186</f>
        <v>11348</v>
      </c>
      <c r="C29" s="15">
        <f>'２-２'!E28</f>
        <v>0</v>
      </c>
      <c r="D29" s="18">
        <f>C29/'２-１'!C28*1000</f>
        <v>0</v>
      </c>
      <c r="E29" s="15">
        <f>'２-２'!H28</f>
        <v>1</v>
      </c>
      <c r="F29" s="18" t="e">
        <f>#REF!</f>
        <v>#REF!</v>
      </c>
      <c r="G29" s="15" t="e">
        <f>#REF!</f>
        <v>#REF!</v>
      </c>
      <c r="H29" s="18">
        <f>E29/('２-１'!C28+'２-２'!I28)*1000</f>
        <v>8.264462809917356</v>
      </c>
      <c r="I29" s="15">
        <f>'２-２'!K28</f>
        <v>2</v>
      </c>
      <c r="J29" s="18">
        <f>I29/('人口千対率－１'!C28+'人口千対率－２'!I29)*1000</f>
        <v>16.393442622950822</v>
      </c>
      <c r="K29" s="15">
        <f>'２-２'!L28</f>
        <v>2</v>
      </c>
      <c r="L29" s="18">
        <f>K29/('人口千対率－１'!C28+'人口千対率－２'!I29)*1000</f>
        <v>16.393442622950822</v>
      </c>
      <c r="M29" s="15">
        <f>'２-２'!M28</f>
        <v>0</v>
      </c>
      <c r="N29" s="18">
        <f>M29/('人口千対率－１'!C28+'人口千対率－２'!I29)*1000</f>
        <v>0</v>
      </c>
      <c r="O29" s="15">
        <f>'２-２'!N28</f>
        <v>82</v>
      </c>
      <c r="P29" s="18">
        <f t="shared" si="0"/>
        <v>7.225942897426859</v>
      </c>
      <c r="Q29" s="15">
        <f>'２-２'!O28</f>
        <v>22</v>
      </c>
      <c r="R29" s="18">
        <f t="shared" si="1"/>
        <v>1.9386676066267183</v>
      </c>
    </row>
    <row r="30" spans="1:18" ht="18" customHeight="1">
      <c r="A30" s="5" t="s">
        <v>81</v>
      </c>
      <c r="B30" s="15">
        <f>9108-94</f>
        <v>9014</v>
      </c>
      <c r="C30" s="15">
        <f>'２-２'!E29</f>
        <v>0</v>
      </c>
      <c r="D30" s="18">
        <f>C30/'２-１'!C29*1000</f>
        <v>0</v>
      </c>
      <c r="E30" s="15">
        <f>'２-２'!H29</f>
        <v>0</v>
      </c>
      <c r="F30" s="18" t="e">
        <f>#REF!</f>
        <v>#REF!</v>
      </c>
      <c r="G30" s="15" t="e">
        <f>#REF!</f>
        <v>#REF!</v>
      </c>
      <c r="H30" s="18">
        <f>E30/('２-１'!C29+'２-２'!I29)*1000</f>
        <v>0</v>
      </c>
      <c r="I30" s="15">
        <f>'２-２'!K29</f>
        <v>2</v>
      </c>
      <c r="J30" s="18">
        <f>I30/('人口千対率－１'!C29+'人口千対率－２'!I30)*1000</f>
        <v>23.809523809523807</v>
      </c>
      <c r="K30" s="15">
        <f>'２-２'!L29</f>
        <v>1</v>
      </c>
      <c r="L30" s="18">
        <f>K30/('人口千対率－１'!C29+'人口千対率－２'!I30)*1000</f>
        <v>11.904761904761903</v>
      </c>
      <c r="M30" s="15">
        <f>'２-２'!M29</f>
        <v>1</v>
      </c>
      <c r="N30" s="18">
        <f>M30/('人口千対率－１'!C29+'人口千対率－２'!I30)*1000</f>
        <v>11.904761904761903</v>
      </c>
      <c r="O30" s="15">
        <f>'２-２'!N29</f>
        <v>46</v>
      </c>
      <c r="P30" s="18">
        <f t="shared" si="0"/>
        <v>5.103172842245396</v>
      </c>
      <c r="Q30" s="15">
        <f>'２-２'!O29</f>
        <v>2</v>
      </c>
      <c r="R30" s="18">
        <f t="shared" si="1"/>
        <v>0.2218770800976259</v>
      </c>
    </row>
    <row r="31" spans="1:18" ht="18" customHeight="1">
      <c r="A31" s="11" t="s">
        <v>36</v>
      </c>
      <c r="B31" s="14">
        <f>SUM(B28:B30)</f>
        <v>51908</v>
      </c>
      <c r="C31" s="14">
        <f>'２-２'!E30</f>
        <v>1</v>
      </c>
      <c r="D31" s="19">
        <f>C31/'２-１'!C30*1000</f>
        <v>2.0833333333333335</v>
      </c>
      <c r="E31" s="14">
        <f>'２-２'!H30</f>
        <v>2</v>
      </c>
      <c r="F31" s="19" t="e">
        <f>SUM(F21:F30)</f>
        <v>#REF!</v>
      </c>
      <c r="G31" s="14" t="e">
        <f>SUM(G21:G30)</f>
        <v>#REF!</v>
      </c>
      <c r="H31" s="19">
        <f>E31/('２-１'!C30+'２-２'!I30)*1000</f>
        <v>4.158004158004158</v>
      </c>
      <c r="I31" s="14">
        <f>'２-２'!K30</f>
        <v>11</v>
      </c>
      <c r="J31" s="19">
        <f>I31/('人口千対率－１'!C30+'人口千対率－２'!I31)*1000</f>
        <v>22.40325865580448</v>
      </c>
      <c r="K31" s="14">
        <f>'２-２'!L30</f>
        <v>5</v>
      </c>
      <c r="L31" s="19">
        <f>K31/('人口千対率－１'!C30+'人口千対率－２'!I31)*1000</f>
        <v>10.183299389002038</v>
      </c>
      <c r="M31" s="14">
        <f>'２-２'!M30</f>
        <v>6</v>
      </c>
      <c r="N31" s="19">
        <f>M31/('人口千対率－１'!C30+'人口千対率－２'!I31)*1000</f>
        <v>12.219959266802444</v>
      </c>
      <c r="O31" s="14">
        <f>'２-２'!N30</f>
        <v>274</v>
      </c>
      <c r="P31" s="19">
        <f t="shared" si="0"/>
        <v>5.278569777298297</v>
      </c>
      <c r="Q31" s="14">
        <f>'２-２'!O30</f>
        <v>67</v>
      </c>
      <c r="R31" s="19">
        <f t="shared" si="1"/>
        <v>1.2907451645218462</v>
      </c>
    </row>
    <row r="32" spans="1:5" ht="13.5">
      <c r="A32" s="2" t="s">
        <v>58</v>
      </c>
      <c r="E32" s="2" t="s">
        <v>59</v>
      </c>
    </row>
    <row r="33" ht="13.5">
      <c r="A33" s="17" t="s">
        <v>84</v>
      </c>
    </row>
    <row r="34" ht="13.5">
      <c r="A34" s="17" t="s">
        <v>83</v>
      </c>
    </row>
    <row r="35" spans="1:10" ht="13.5" customHeight="1">
      <c r="A35" s="20"/>
      <c r="B35" s="20"/>
      <c r="C35" s="20"/>
      <c r="D35" s="20"/>
      <c r="E35" s="20"/>
      <c r="F35" s="20"/>
      <c r="G35" s="20"/>
      <c r="H35" s="20"/>
      <c r="I35" s="20"/>
      <c r="J35" s="20"/>
    </row>
  </sheetData>
  <mergeCells count="16">
    <mergeCell ref="E4:E5"/>
    <mergeCell ref="F4:F5"/>
    <mergeCell ref="G4:G5"/>
    <mergeCell ref="A3:A5"/>
    <mergeCell ref="C4:C5"/>
    <mergeCell ref="B3:B5"/>
    <mergeCell ref="O3:P4"/>
    <mergeCell ref="Q3:R4"/>
    <mergeCell ref="C3:D3"/>
    <mergeCell ref="E3:H3"/>
    <mergeCell ref="I3:N3"/>
    <mergeCell ref="K4:L4"/>
    <mergeCell ref="M4:N4"/>
    <mergeCell ref="H4:H5"/>
    <mergeCell ref="I4:J4"/>
    <mergeCell ref="D4:D5"/>
  </mergeCells>
  <printOptions/>
  <pageMargins left="0.63" right="0.46" top="0.5905511811023623" bottom="0.5905511811023623" header="0.5118110236220472" footer="0.5118110236220472"/>
  <pageSetup fitToHeight="1" fitToWidth="1" horizontalDpi="600" verticalDpi="600" orientation="landscape" paperSize="9" scale="74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FUKUI</cp:lastModifiedBy>
  <cp:lastPrinted>2007-11-26T00:53:37Z</cp:lastPrinted>
  <dcterms:created xsi:type="dcterms:W3CDTF">2000-06-01T05:02:46Z</dcterms:created>
  <dcterms:modified xsi:type="dcterms:W3CDTF">2007-12-03T05:48:14Z</dcterms:modified>
  <cp:category/>
  <cp:version/>
  <cp:contentType/>
  <cp:contentStatus/>
</cp:coreProperties>
</file>