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100" activeTab="0"/>
  </bookViews>
  <sheets>
    <sheet name="第１表" sheetId="1" r:id="rId1"/>
  </sheets>
  <definedNames>
    <definedName name="_xlnm.Print_Area" localSheetId="0">'第１表'!$A$1:$S$52</definedName>
  </definedNames>
  <calcPr fullCalcOnLoad="1"/>
</workbook>
</file>

<file path=xl/sharedStrings.xml><?xml version="1.0" encoding="utf-8"?>
<sst xmlns="http://schemas.openxmlformats.org/spreadsheetml/2006/main" count="84" uniqueCount="62">
  <si>
    <t>＊消費者物価総合指数（持家の帰属家賃を除く総合）</t>
  </si>
  <si>
    <t xml:space="preserve"> </t>
  </si>
  <si>
    <t>世   帯</t>
  </si>
  <si>
    <t>有   業</t>
  </si>
  <si>
    <t>世帯主</t>
  </si>
  <si>
    <t>消費支出</t>
  </si>
  <si>
    <t>エンゲル</t>
  </si>
  <si>
    <t>平成17年＝１００</t>
  </si>
  <si>
    <t>人   員</t>
  </si>
  <si>
    <t>の年齢</t>
  </si>
  <si>
    <t>食   料</t>
  </si>
  <si>
    <t>住   居</t>
  </si>
  <si>
    <t>光   熱・</t>
  </si>
  <si>
    <t>家   具・</t>
  </si>
  <si>
    <t>被服及</t>
  </si>
  <si>
    <t>保   健</t>
  </si>
  <si>
    <t>交   通・</t>
  </si>
  <si>
    <t>教   育</t>
  </si>
  <si>
    <t>教   養</t>
  </si>
  <si>
    <t>その他の</t>
  </si>
  <si>
    <t>係    数</t>
  </si>
  <si>
    <t>実質金額</t>
  </si>
  <si>
    <t>消費者</t>
  </si>
  <si>
    <t>水   道</t>
  </si>
  <si>
    <t>家事用品</t>
  </si>
  <si>
    <t>び履物</t>
  </si>
  <si>
    <t>医   療</t>
  </si>
  <si>
    <t>通   信</t>
  </si>
  <si>
    <t>娯   楽</t>
  </si>
  <si>
    <t>指   数</t>
  </si>
  <si>
    <t>物価総合</t>
  </si>
  <si>
    <t xml:space="preserve"> </t>
  </si>
  <si>
    <t>（人）</t>
  </si>
  <si>
    <t>（歳）</t>
  </si>
  <si>
    <t>（円）</t>
  </si>
  <si>
    <t>（％）</t>
  </si>
  <si>
    <t>指数＊</t>
  </si>
  <si>
    <t>全国</t>
  </si>
  <si>
    <t>実</t>
  </si>
  <si>
    <t>福井市</t>
  </si>
  <si>
    <t>数</t>
  </si>
  <si>
    <t>構</t>
  </si>
  <si>
    <t>成</t>
  </si>
  <si>
    <t>比</t>
  </si>
  <si>
    <t>名目</t>
  </si>
  <si>
    <t>福</t>
  </si>
  <si>
    <t>井</t>
  </si>
  <si>
    <t>市</t>
  </si>
  <si>
    <t>対</t>
  </si>
  <si>
    <t>前</t>
  </si>
  <si>
    <t>年</t>
  </si>
  <si>
    <t>実質</t>
  </si>
  <si>
    <t>増</t>
  </si>
  <si>
    <t>加</t>
  </si>
  <si>
    <t>率</t>
  </si>
  <si>
    <t>(％)</t>
  </si>
  <si>
    <t>平成16年平均</t>
  </si>
  <si>
    <t xml:space="preserve"> </t>
  </si>
  <si>
    <t xml:space="preserve"> </t>
  </si>
  <si>
    <t>(％)</t>
  </si>
  <si>
    <t>区            分</t>
  </si>
  <si>
    <t>第 １ 表　主 要 家 計 指 標 （ 二 人 以 上 の 世 帯 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</si>
</sst>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8" fontId="8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7" fontId="4" fillId="0" borderId="9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9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179" fontId="4" fillId="0" borderId="9" xfId="0" applyNumberFormat="1" applyFont="1" applyFill="1" applyBorder="1" applyAlignment="1">
      <alignment/>
    </xf>
    <xf numFmtId="185" fontId="4" fillId="0" borderId="9" xfId="0" applyNumberFormat="1" applyFont="1" applyFill="1" applyBorder="1" applyAlignment="1">
      <alignment/>
    </xf>
    <xf numFmtId="178" fontId="4" fillId="0" borderId="9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9" xfId="0" applyFont="1" applyFill="1" applyBorder="1" applyAlignment="1" quotePrefix="1">
      <alignment horizontal="center"/>
    </xf>
    <xf numFmtId="187" fontId="4" fillId="0" borderId="17" xfId="17" applyNumberFormat="1" applyFont="1" applyFill="1" applyBorder="1" applyAlignment="1">
      <alignment horizontal="right"/>
    </xf>
    <xf numFmtId="187" fontId="4" fillId="0" borderId="9" xfId="17" applyNumberFormat="1" applyFont="1" applyFill="1" applyBorder="1" applyAlignment="1">
      <alignment horizontal="right"/>
    </xf>
    <xf numFmtId="181" fontId="4" fillId="0" borderId="0" xfId="17" applyNumberFormat="1" applyFont="1" applyFill="1" applyBorder="1" applyAlignment="1">
      <alignment horizontal="right"/>
    </xf>
    <xf numFmtId="180" fontId="4" fillId="0" borderId="9" xfId="17" applyNumberFormat="1" applyFont="1" applyFill="1" applyBorder="1" applyAlignment="1">
      <alignment horizontal="right"/>
    </xf>
    <xf numFmtId="180" fontId="4" fillId="0" borderId="0" xfId="17" applyNumberFormat="1" applyFont="1" applyFill="1" applyBorder="1" applyAlignment="1">
      <alignment horizontal="right"/>
    </xf>
    <xf numFmtId="180" fontId="4" fillId="0" borderId="18" xfId="17" applyNumberFormat="1" applyFont="1" applyFill="1" applyBorder="1" applyAlignment="1">
      <alignment horizontal="right"/>
    </xf>
    <xf numFmtId="181" fontId="4" fillId="0" borderId="9" xfId="17" applyNumberFormat="1" applyFont="1" applyFill="1" applyBorder="1" applyAlignment="1">
      <alignment/>
    </xf>
    <xf numFmtId="181" fontId="4" fillId="0" borderId="11" xfId="17" applyNumberFormat="1" applyFont="1" applyFill="1" applyBorder="1" applyAlignment="1">
      <alignment/>
    </xf>
    <xf numFmtId="177" fontId="4" fillId="0" borderId="17" xfId="17" applyNumberFormat="1" applyFont="1" applyFill="1" applyBorder="1" applyAlignment="1">
      <alignment horizontal="right"/>
    </xf>
    <xf numFmtId="177" fontId="4" fillId="0" borderId="9" xfId="17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181" fontId="4" fillId="0" borderId="9" xfId="17" applyNumberFormat="1" applyFont="1" applyFill="1" applyBorder="1" applyAlignment="1">
      <alignment horizontal="right"/>
    </xf>
    <xf numFmtId="181" fontId="4" fillId="0" borderId="19" xfId="17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187" fontId="4" fillId="0" borderId="16" xfId="17" applyNumberFormat="1" applyFont="1" applyFill="1" applyBorder="1" applyAlignment="1">
      <alignment horizontal="center"/>
    </xf>
    <xf numFmtId="187" fontId="4" fillId="0" borderId="0" xfId="17" applyNumberFormat="1" applyFont="1" applyFill="1" applyBorder="1" applyAlignment="1">
      <alignment horizontal="center"/>
    </xf>
    <xf numFmtId="187" fontId="4" fillId="0" borderId="0" xfId="17" applyNumberFormat="1" applyFont="1" applyFill="1" applyAlignment="1">
      <alignment horizontal="center"/>
    </xf>
    <xf numFmtId="187" fontId="4" fillId="2" borderId="20" xfId="17" applyNumberFormat="1" applyFont="1" applyFill="1" applyBorder="1" applyAlignment="1">
      <alignment horizontal="center"/>
    </xf>
    <xf numFmtId="187" fontId="4" fillId="2" borderId="21" xfId="17" applyNumberFormat="1" applyFont="1" applyFill="1" applyBorder="1" applyAlignment="1">
      <alignment horizontal="center"/>
    </xf>
    <xf numFmtId="187" fontId="4" fillId="2" borderId="22" xfId="17" applyNumberFormat="1" applyFont="1" applyFill="1" applyBorder="1" applyAlignment="1">
      <alignment horizontal="center"/>
    </xf>
    <xf numFmtId="187" fontId="4" fillId="2" borderId="23" xfId="17" applyNumberFormat="1" applyFont="1" applyFill="1" applyBorder="1" applyAlignment="1">
      <alignment horizontal="center"/>
    </xf>
    <xf numFmtId="177" fontId="4" fillId="0" borderId="0" xfId="21" applyNumberFormat="1" applyFont="1" applyFill="1" applyBorder="1">
      <alignment/>
      <protection/>
    </xf>
    <xf numFmtId="177" fontId="4" fillId="0" borderId="9" xfId="21" applyNumberFormat="1" applyFont="1" applyFill="1" applyBorder="1">
      <alignment/>
      <protection/>
    </xf>
    <xf numFmtId="185" fontId="4" fillId="0" borderId="0" xfId="21" applyNumberFormat="1" applyFont="1" applyFill="1" applyBorder="1">
      <alignment/>
      <protection/>
    </xf>
    <xf numFmtId="180" fontId="4" fillId="0" borderId="9" xfId="21" applyNumberFormat="1" applyFont="1" applyFill="1" applyBorder="1">
      <alignment/>
      <protection/>
    </xf>
    <xf numFmtId="180" fontId="4" fillId="0" borderId="0" xfId="21" applyNumberFormat="1" applyFont="1" applyFill="1" applyBorder="1">
      <alignment/>
      <protection/>
    </xf>
    <xf numFmtId="180" fontId="4" fillId="0" borderId="18" xfId="21" applyNumberFormat="1" applyFont="1" applyFill="1" applyBorder="1">
      <alignment/>
      <protection/>
    </xf>
    <xf numFmtId="185" fontId="4" fillId="0" borderId="9" xfId="21" applyNumberFormat="1" applyFont="1" applyFill="1" applyBorder="1">
      <alignment/>
      <protection/>
    </xf>
    <xf numFmtId="178" fontId="4" fillId="0" borderId="9" xfId="21" applyNumberFormat="1" applyFont="1" applyFill="1" applyBorder="1">
      <alignment/>
      <protection/>
    </xf>
    <xf numFmtId="178" fontId="4" fillId="0" borderId="11" xfId="21" applyNumberFormat="1" applyFont="1" applyFill="1" applyBorder="1">
      <alignment/>
      <protection/>
    </xf>
    <xf numFmtId="178" fontId="4" fillId="0" borderId="11" xfId="0" applyNumberFormat="1" applyFont="1" applyFill="1" applyBorder="1" applyAlignment="1">
      <alignment/>
    </xf>
    <xf numFmtId="0" fontId="4" fillId="0" borderId="0" xfId="21" applyFont="1" applyFill="1">
      <alignment/>
      <protection/>
    </xf>
    <xf numFmtId="177" fontId="4" fillId="0" borderId="17" xfId="21" applyNumberFormat="1" applyFont="1" applyFill="1" applyBorder="1">
      <alignment/>
      <protection/>
    </xf>
    <xf numFmtId="177" fontId="4" fillId="0" borderId="0" xfId="17" applyNumberFormat="1" applyFont="1" applyFill="1" applyBorder="1" applyAlignment="1">
      <alignment/>
    </xf>
    <xf numFmtId="177" fontId="4" fillId="0" borderId="9" xfId="17" applyNumberFormat="1" applyFont="1" applyFill="1" applyBorder="1" applyAlignment="1">
      <alignment/>
    </xf>
    <xf numFmtId="185" fontId="4" fillId="0" borderId="0" xfId="17" applyNumberFormat="1" applyFont="1" applyFill="1" applyBorder="1" applyAlignment="1">
      <alignment/>
    </xf>
    <xf numFmtId="180" fontId="4" fillId="0" borderId="9" xfId="17" applyNumberFormat="1" applyFont="1" applyFill="1" applyBorder="1" applyAlignment="1">
      <alignment/>
    </xf>
    <xf numFmtId="180" fontId="4" fillId="0" borderId="0" xfId="17" applyNumberFormat="1" applyFont="1" applyFill="1" applyBorder="1" applyAlignment="1">
      <alignment/>
    </xf>
    <xf numFmtId="180" fontId="4" fillId="0" borderId="18" xfId="17" applyNumberFormat="1" applyFont="1" applyFill="1" applyBorder="1" applyAlignment="1">
      <alignment/>
    </xf>
    <xf numFmtId="185" fontId="4" fillId="0" borderId="9" xfId="17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187" fontId="4" fillId="0" borderId="6" xfId="17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78" fontId="4" fillId="0" borderId="18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78" fontId="4" fillId="0" borderId="0" xfId="15" applyNumberFormat="1" applyFont="1" applyFill="1" applyBorder="1" applyAlignment="1">
      <alignment/>
    </xf>
    <xf numFmtId="178" fontId="4" fillId="0" borderId="9" xfId="15" applyNumberFormat="1" applyFont="1" applyFill="1" applyBorder="1" applyAlignment="1">
      <alignment/>
    </xf>
    <xf numFmtId="178" fontId="4" fillId="0" borderId="18" xfId="15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8" fontId="4" fillId="0" borderId="0" xfId="0" applyNumberFormat="1" applyFont="1" applyFill="1" applyAlignment="1">
      <alignment/>
    </xf>
    <xf numFmtId="0" fontId="4" fillId="0" borderId="22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187" fontId="4" fillId="0" borderId="20" xfId="17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78" fontId="4" fillId="0" borderId="21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17" xfId="0" applyFont="1" applyFill="1" applyBorder="1" applyAlignment="1" quotePrefix="1">
      <alignment horizontal="center"/>
    </xf>
    <xf numFmtId="176" fontId="4" fillId="0" borderId="0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/>
    </xf>
    <xf numFmtId="179" fontId="4" fillId="0" borderId="17" xfId="0" applyNumberFormat="1" applyFont="1" applyFill="1" applyBorder="1" applyAlignment="1">
      <alignment/>
    </xf>
    <xf numFmtId="185" fontId="4" fillId="0" borderId="17" xfId="17" applyNumberFormat="1" applyFont="1" applyFill="1" applyBorder="1" applyAlignment="1">
      <alignment/>
    </xf>
    <xf numFmtId="177" fontId="4" fillId="0" borderId="18" xfId="17" applyNumberFormat="1" applyFont="1" applyFill="1" applyBorder="1" applyAlignment="1">
      <alignment/>
    </xf>
    <xf numFmtId="177" fontId="4" fillId="0" borderId="9" xfId="17" applyNumberFormat="1" applyFont="1" applyFill="1" applyBorder="1" applyAlignment="1">
      <alignment/>
    </xf>
    <xf numFmtId="185" fontId="4" fillId="0" borderId="0" xfId="17" applyNumberFormat="1" applyFont="1" applyFill="1" applyBorder="1" applyAlignment="1">
      <alignment/>
    </xf>
    <xf numFmtId="180" fontId="4" fillId="0" borderId="17" xfId="17" applyNumberFormat="1" applyFont="1" applyFill="1" applyBorder="1" applyAlignment="1">
      <alignment/>
    </xf>
    <xf numFmtId="180" fontId="4" fillId="0" borderId="9" xfId="17" applyNumberFormat="1" applyFont="1" applyFill="1" applyBorder="1" applyAlignment="1">
      <alignment/>
    </xf>
    <xf numFmtId="180" fontId="4" fillId="0" borderId="0" xfId="17" applyNumberFormat="1" applyFont="1" applyFill="1" applyBorder="1" applyAlignment="1">
      <alignment/>
    </xf>
    <xf numFmtId="185" fontId="4" fillId="0" borderId="19" xfId="17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77" fontId="4" fillId="0" borderId="26" xfId="17" applyNumberFormat="1" applyFont="1" applyFill="1" applyBorder="1" applyAlignment="1">
      <alignment/>
    </xf>
    <xf numFmtId="185" fontId="4" fillId="0" borderId="26" xfId="17" applyNumberFormat="1" applyFont="1" applyFill="1" applyBorder="1" applyAlignment="1">
      <alignment/>
    </xf>
    <xf numFmtId="180" fontId="4" fillId="0" borderId="26" xfId="17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178" fontId="4" fillId="0" borderId="26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/>
    </xf>
    <xf numFmtId="0" fontId="4" fillId="0" borderId="27" xfId="0" applyFont="1" applyFill="1" applyBorder="1" applyAlignment="1">
      <alignment horizontal="center"/>
    </xf>
    <xf numFmtId="185" fontId="4" fillId="0" borderId="9" xfId="17" applyNumberFormat="1" applyFont="1" applyFill="1" applyBorder="1" applyAlignment="1">
      <alignment/>
    </xf>
    <xf numFmtId="185" fontId="4" fillId="0" borderId="11" xfId="17" applyNumberFormat="1" applyFont="1" applyFill="1" applyBorder="1" applyAlignment="1">
      <alignment/>
    </xf>
    <xf numFmtId="185" fontId="4" fillId="0" borderId="28" xfId="17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78" fontId="4" fillId="0" borderId="28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D57"/>
  <sheetViews>
    <sheetView tabSelected="1" view="pageBreakPreview" zoomScale="85" zoomScaleNormal="50" zoomScaleSheetLayoutView="85" workbookViewId="0" topLeftCell="A1">
      <pane ySplit="8" topLeftCell="BM9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1" max="1" width="4.75390625" style="1" customWidth="1"/>
    <col min="2" max="2" width="14.50390625" style="1" bestFit="1" customWidth="1"/>
    <col min="3" max="5" width="9.25390625" style="1" bestFit="1" customWidth="1"/>
    <col min="6" max="6" width="16.75390625" style="1" customWidth="1"/>
    <col min="7" max="8" width="12.25390625" style="1" customWidth="1"/>
    <col min="9" max="9" width="12.00390625" style="1" customWidth="1"/>
    <col min="10" max="19" width="12.25390625" style="1" customWidth="1"/>
    <col min="20" max="16384" width="9.00390625" style="1" customWidth="1"/>
  </cols>
  <sheetData>
    <row r="1" spans="10:11" ht="14.25">
      <c r="J1" s="2" t="s">
        <v>1</v>
      </c>
      <c r="K1" s="2" t="s">
        <v>1</v>
      </c>
    </row>
    <row r="2" spans="1:19" ht="21">
      <c r="A2" s="143" t="s">
        <v>61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  <c r="L2" s="144"/>
      <c r="M2" s="144"/>
      <c r="N2" s="144"/>
      <c r="O2" s="144"/>
      <c r="P2" s="144"/>
      <c r="Q2" s="3"/>
      <c r="R2" s="3"/>
      <c r="S2" s="3"/>
    </row>
    <row r="3" spans="1:19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9.5" customHeight="1">
      <c r="A4" s="5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8"/>
      <c r="R4" s="8"/>
      <c r="S4" s="8"/>
    </row>
    <row r="5" spans="1:19" ht="19.5" customHeight="1">
      <c r="A5" s="9"/>
      <c r="B5" s="10"/>
      <c r="C5" s="11" t="s">
        <v>2</v>
      </c>
      <c r="D5" s="12" t="s">
        <v>3</v>
      </c>
      <c r="E5" s="11" t="s">
        <v>4</v>
      </c>
      <c r="F5" s="12" t="s">
        <v>5</v>
      </c>
      <c r="G5" s="13"/>
      <c r="H5" s="13"/>
      <c r="I5" s="13"/>
      <c r="J5" s="14"/>
      <c r="K5" s="14"/>
      <c r="L5" s="14"/>
      <c r="M5" s="14"/>
      <c r="N5" s="14"/>
      <c r="O5" s="14"/>
      <c r="P5" s="14"/>
      <c r="Q5" s="11" t="s">
        <v>6</v>
      </c>
      <c r="R5" s="141" t="s">
        <v>7</v>
      </c>
      <c r="S5" s="142"/>
    </row>
    <row r="6" spans="1:19" ht="19.5" customHeight="1">
      <c r="A6" s="145" t="s">
        <v>60</v>
      </c>
      <c r="B6" s="146"/>
      <c r="C6" s="18" t="s">
        <v>8</v>
      </c>
      <c r="D6" s="19" t="s">
        <v>8</v>
      </c>
      <c r="E6" s="18" t="s">
        <v>9</v>
      </c>
      <c r="F6" s="19"/>
      <c r="G6" s="20" t="s">
        <v>10</v>
      </c>
      <c r="H6" s="19" t="s">
        <v>11</v>
      </c>
      <c r="I6" s="20" t="s">
        <v>12</v>
      </c>
      <c r="J6" s="20" t="s">
        <v>13</v>
      </c>
      <c r="K6" s="20" t="s">
        <v>14</v>
      </c>
      <c r="L6" s="19" t="s">
        <v>15</v>
      </c>
      <c r="M6" s="20" t="s">
        <v>16</v>
      </c>
      <c r="N6" s="19" t="s">
        <v>17</v>
      </c>
      <c r="O6" s="20" t="s">
        <v>18</v>
      </c>
      <c r="P6" s="19" t="s">
        <v>19</v>
      </c>
      <c r="Q6" s="18" t="s">
        <v>20</v>
      </c>
      <c r="R6" s="20" t="s">
        <v>21</v>
      </c>
      <c r="S6" s="21" t="s">
        <v>22</v>
      </c>
    </row>
    <row r="7" spans="1:19" ht="19.5" customHeight="1">
      <c r="A7" s="147"/>
      <c r="B7" s="146"/>
      <c r="C7" s="18"/>
      <c r="D7" s="19"/>
      <c r="E7" s="18"/>
      <c r="F7" s="19"/>
      <c r="G7" s="18"/>
      <c r="H7" s="19"/>
      <c r="I7" s="18" t="s">
        <v>23</v>
      </c>
      <c r="J7" s="18" t="s">
        <v>24</v>
      </c>
      <c r="K7" s="18" t="s">
        <v>25</v>
      </c>
      <c r="L7" s="19" t="s">
        <v>26</v>
      </c>
      <c r="M7" s="18" t="s">
        <v>27</v>
      </c>
      <c r="N7" s="19"/>
      <c r="O7" s="18" t="s">
        <v>28</v>
      </c>
      <c r="P7" s="19" t="s">
        <v>5</v>
      </c>
      <c r="Q7" s="18"/>
      <c r="R7" s="18" t="s">
        <v>29</v>
      </c>
      <c r="S7" s="21" t="s">
        <v>30</v>
      </c>
    </row>
    <row r="8" spans="1:21" ht="19.5" customHeight="1">
      <c r="A8" s="22"/>
      <c r="B8" s="23" t="s">
        <v>31</v>
      </c>
      <c r="C8" s="24" t="s">
        <v>32</v>
      </c>
      <c r="D8" s="23" t="s">
        <v>32</v>
      </c>
      <c r="E8" s="24" t="s">
        <v>33</v>
      </c>
      <c r="F8" s="23" t="s">
        <v>34</v>
      </c>
      <c r="G8" s="24" t="s">
        <v>34</v>
      </c>
      <c r="H8" s="23" t="s">
        <v>34</v>
      </c>
      <c r="I8" s="24" t="s">
        <v>34</v>
      </c>
      <c r="J8" s="24" t="s">
        <v>34</v>
      </c>
      <c r="K8" s="24" t="s">
        <v>34</v>
      </c>
      <c r="L8" s="23" t="s">
        <v>34</v>
      </c>
      <c r="M8" s="24" t="s">
        <v>34</v>
      </c>
      <c r="N8" s="23" t="s">
        <v>34</v>
      </c>
      <c r="O8" s="24" t="s">
        <v>34</v>
      </c>
      <c r="P8" s="23" t="s">
        <v>34</v>
      </c>
      <c r="Q8" s="24" t="s">
        <v>35</v>
      </c>
      <c r="R8" s="24" t="s">
        <v>5</v>
      </c>
      <c r="S8" s="25" t="s">
        <v>36</v>
      </c>
      <c r="T8" s="6"/>
      <c r="U8" s="26"/>
    </row>
    <row r="9" spans="1:21" ht="19.5" customHeight="1">
      <c r="A9" s="17"/>
      <c r="B9" s="15" t="s">
        <v>37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7"/>
      <c r="P9" s="13"/>
      <c r="Q9" s="15"/>
      <c r="R9" s="13"/>
      <c r="S9" s="16"/>
      <c r="T9" s="6"/>
      <c r="U9" s="26"/>
    </row>
    <row r="10" spans="1:20" ht="19.5" customHeight="1">
      <c r="A10" s="28"/>
      <c r="B10" s="19" t="s">
        <v>56</v>
      </c>
      <c r="C10" s="29">
        <v>3.19</v>
      </c>
      <c r="D10" s="30">
        <v>1.41</v>
      </c>
      <c r="E10" s="31">
        <v>54.4</v>
      </c>
      <c r="F10" s="32">
        <v>302975</v>
      </c>
      <c r="G10" s="33">
        <v>69640</v>
      </c>
      <c r="H10" s="32">
        <v>19230</v>
      </c>
      <c r="I10" s="34">
        <v>21012</v>
      </c>
      <c r="J10" s="32">
        <v>9952</v>
      </c>
      <c r="K10" s="32">
        <v>13396</v>
      </c>
      <c r="L10" s="32">
        <v>12231</v>
      </c>
      <c r="M10" s="32">
        <v>38981</v>
      </c>
      <c r="N10" s="32">
        <v>13229</v>
      </c>
      <c r="O10" s="35">
        <v>30883</v>
      </c>
      <c r="P10" s="35">
        <v>74422</v>
      </c>
      <c r="Q10" s="36">
        <v>23</v>
      </c>
      <c r="R10" s="37">
        <v>100.41158093070352</v>
      </c>
      <c r="S10" s="38">
        <v>100.4</v>
      </c>
      <c r="T10" s="6"/>
    </row>
    <row r="11" spans="1:20" ht="19.5" customHeight="1">
      <c r="A11" s="39" t="s">
        <v>38</v>
      </c>
      <c r="B11" s="40">
        <v>17</v>
      </c>
      <c r="C11" s="42">
        <v>3.17</v>
      </c>
      <c r="D11" s="43">
        <v>1.42</v>
      </c>
      <c r="E11" s="44">
        <v>54.9</v>
      </c>
      <c r="F11" s="45">
        <v>300531</v>
      </c>
      <c r="G11" s="46">
        <v>68699</v>
      </c>
      <c r="H11" s="45">
        <v>19254</v>
      </c>
      <c r="I11" s="47">
        <v>21492</v>
      </c>
      <c r="J11" s="45">
        <v>10047</v>
      </c>
      <c r="K11" s="45">
        <v>13339</v>
      </c>
      <c r="L11" s="45">
        <v>13020</v>
      </c>
      <c r="M11" s="45">
        <v>38717</v>
      </c>
      <c r="N11" s="45">
        <v>12475</v>
      </c>
      <c r="O11" s="45">
        <v>30729</v>
      </c>
      <c r="P11" s="45">
        <v>72759</v>
      </c>
      <c r="Q11" s="48">
        <v>22.9</v>
      </c>
      <c r="R11" s="48">
        <v>100</v>
      </c>
      <c r="S11" s="49">
        <v>100</v>
      </c>
      <c r="T11" s="6"/>
    </row>
    <row r="12" spans="1:20" ht="19.5" customHeight="1">
      <c r="A12" s="39"/>
      <c r="B12" s="41">
        <v>18</v>
      </c>
      <c r="C12" s="50">
        <v>3.16</v>
      </c>
      <c r="D12" s="51">
        <v>1.41</v>
      </c>
      <c r="E12" s="44">
        <v>55.2</v>
      </c>
      <c r="F12" s="52">
        <v>294943</v>
      </c>
      <c r="G12" s="53">
        <v>68111</v>
      </c>
      <c r="H12" s="52">
        <v>18115</v>
      </c>
      <c r="I12" s="54">
        <v>22278</v>
      </c>
      <c r="J12" s="52">
        <v>9734</v>
      </c>
      <c r="K12" s="52">
        <v>12776</v>
      </c>
      <c r="L12" s="52">
        <v>12787</v>
      </c>
      <c r="M12" s="52">
        <v>37864</v>
      </c>
      <c r="N12" s="52">
        <v>12650</v>
      </c>
      <c r="O12" s="52">
        <v>30040</v>
      </c>
      <c r="P12" s="52">
        <v>70588</v>
      </c>
      <c r="Q12" s="55">
        <v>23.1</v>
      </c>
      <c r="R12" s="55">
        <v>97.8470831785599</v>
      </c>
      <c r="S12" s="56">
        <v>100.3</v>
      </c>
      <c r="T12" s="6"/>
    </row>
    <row r="13" spans="1:22" ht="19.5" customHeight="1">
      <c r="A13" s="39"/>
      <c r="B13" s="41">
        <v>19</v>
      </c>
      <c r="C13" s="115">
        <v>3.14</v>
      </c>
      <c r="D13" s="116">
        <v>1.39</v>
      </c>
      <c r="E13" s="117">
        <v>55.7</v>
      </c>
      <c r="F13" s="118">
        <v>297782</v>
      </c>
      <c r="G13" s="118">
        <v>68536</v>
      </c>
      <c r="H13" s="118">
        <v>17934</v>
      </c>
      <c r="I13" s="119">
        <v>21768</v>
      </c>
      <c r="J13" s="119">
        <v>9706</v>
      </c>
      <c r="K13" s="118">
        <v>12933</v>
      </c>
      <c r="L13" s="118">
        <v>13107</v>
      </c>
      <c r="M13" s="118">
        <v>38075</v>
      </c>
      <c r="N13" s="118">
        <v>12748</v>
      </c>
      <c r="O13" s="119">
        <v>30976</v>
      </c>
      <c r="P13" s="120">
        <v>71999</v>
      </c>
      <c r="Q13" s="114">
        <v>23</v>
      </c>
      <c r="R13" s="114">
        <f>(F13/$F$11)/(S13/100)*100</f>
        <v>98.6905236164923</v>
      </c>
      <c r="S13" s="121">
        <v>100.4</v>
      </c>
      <c r="T13" s="6"/>
      <c r="U13" s="6"/>
      <c r="V13" s="6"/>
    </row>
    <row r="14" spans="1:21" s="60" customFormat="1" ht="19.5" customHeight="1">
      <c r="A14" s="39"/>
      <c r="B14" s="41">
        <v>20</v>
      </c>
      <c r="C14" s="116">
        <v>3.13</v>
      </c>
      <c r="D14" s="116">
        <v>1.39</v>
      </c>
      <c r="E14" s="134">
        <v>55.7</v>
      </c>
      <c r="F14" s="119">
        <v>296932</v>
      </c>
      <c r="G14" s="119">
        <v>69001</v>
      </c>
      <c r="H14" s="119">
        <v>16897</v>
      </c>
      <c r="I14" s="119">
        <v>22762</v>
      </c>
      <c r="J14" s="119">
        <v>9984</v>
      </c>
      <c r="K14" s="119">
        <v>12523</v>
      </c>
      <c r="L14" s="119">
        <v>12649</v>
      </c>
      <c r="M14" s="119">
        <v>39147</v>
      </c>
      <c r="N14" s="119">
        <v>12727</v>
      </c>
      <c r="O14" s="119">
        <v>31372</v>
      </c>
      <c r="P14" s="119">
        <v>69869</v>
      </c>
      <c r="Q14" s="134">
        <v>23.2</v>
      </c>
      <c r="R14" s="134">
        <f>(F14/$F$11)/(S14/100)*100</f>
        <v>96.86514999170423</v>
      </c>
      <c r="S14" s="135">
        <v>102</v>
      </c>
      <c r="T14" s="59"/>
      <c r="U14" s="59"/>
    </row>
    <row r="15" spans="1:21" s="60" customFormat="1" ht="19.5" customHeight="1">
      <c r="A15" s="58"/>
      <c r="B15" s="110">
        <v>21</v>
      </c>
      <c r="C15" s="123">
        <v>3.11</v>
      </c>
      <c r="D15" s="123">
        <v>1.37</v>
      </c>
      <c r="E15" s="124">
        <v>55.8</v>
      </c>
      <c r="F15" s="125">
        <v>291737</v>
      </c>
      <c r="G15" s="125">
        <v>68322</v>
      </c>
      <c r="H15" s="125">
        <v>17024</v>
      </c>
      <c r="I15" s="125">
        <v>21685</v>
      </c>
      <c r="J15" s="125">
        <v>9975</v>
      </c>
      <c r="K15" s="125">
        <v>11994</v>
      </c>
      <c r="L15" s="125">
        <v>13016</v>
      </c>
      <c r="M15" s="125">
        <v>38070</v>
      </c>
      <c r="N15" s="125">
        <v>12909</v>
      </c>
      <c r="O15" s="125">
        <v>31274</v>
      </c>
      <c r="P15" s="125">
        <v>67469</v>
      </c>
      <c r="Q15" s="124">
        <v>23.4</v>
      </c>
      <c r="R15" s="134">
        <f>(F15/$F$11)/(S15/100)*100</f>
        <v>96.59089150180964</v>
      </c>
      <c r="S15" s="136">
        <v>100.5</v>
      </c>
      <c r="T15" s="59"/>
      <c r="U15" s="59"/>
    </row>
    <row r="16" spans="1:21" s="60" customFormat="1" ht="19.5" customHeight="1">
      <c r="A16" s="39"/>
      <c r="B16" s="61" t="s">
        <v>39</v>
      </c>
      <c r="C16" s="62"/>
      <c r="D16" s="6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4"/>
      <c r="T16" s="59"/>
      <c r="U16" s="59"/>
    </row>
    <row r="17" spans="1:19" ht="19.5" customHeight="1">
      <c r="A17" s="39"/>
      <c r="B17" s="20" t="s">
        <v>56</v>
      </c>
      <c r="C17" s="65">
        <v>3.28</v>
      </c>
      <c r="D17" s="66">
        <v>1.56</v>
      </c>
      <c r="E17" s="67">
        <v>53.6</v>
      </c>
      <c r="F17" s="68">
        <v>289238</v>
      </c>
      <c r="G17" s="69">
        <v>69521</v>
      </c>
      <c r="H17" s="68">
        <v>15755</v>
      </c>
      <c r="I17" s="70">
        <v>25821</v>
      </c>
      <c r="J17" s="68">
        <v>10042</v>
      </c>
      <c r="K17" s="68">
        <v>11696</v>
      </c>
      <c r="L17" s="68">
        <v>10784</v>
      </c>
      <c r="M17" s="68">
        <v>30941</v>
      </c>
      <c r="N17" s="68">
        <v>11304</v>
      </c>
      <c r="O17" s="68">
        <v>28489</v>
      </c>
      <c r="P17" s="68">
        <v>74886</v>
      </c>
      <c r="Q17" s="71">
        <v>24</v>
      </c>
      <c r="R17" s="72">
        <v>97.8110384801377</v>
      </c>
      <c r="S17" s="73">
        <v>100</v>
      </c>
    </row>
    <row r="18" spans="1:44" ht="19.5" customHeight="1">
      <c r="A18" s="39" t="s">
        <v>40</v>
      </c>
      <c r="B18" s="41">
        <v>17</v>
      </c>
      <c r="C18" s="76">
        <v>3.25</v>
      </c>
      <c r="D18" s="66">
        <v>1.37</v>
      </c>
      <c r="E18" s="67">
        <v>55.7</v>
      </c>
      <c r="F18" s="68">
        <v>295711</v>
      </c>
      <c r="G18" s="69">
        <v>68375</v>
      </c>
      <c r="H18" s="68">
        <v>11781</v>
      </c>
      <c r="I18" s="70">
        <v>26388</v>
      </c>
      <c r="J18" s="68">
        <v>8605</v>
      </c>
      <c r="K18" s="68">
        <v>12964</v>
      </c>
      <c r="L18" s="68">
        <v>12038</v>
      </c>
      <c r="M18" s="68">
        <v>36642</v>
      </c>
      <c r="N18" s="68">
        <v>9885</v>
      </c>
      <c r="O18" s="68">
        <v>27009</v>
      </c>
      <c r="P18" s="68">
        <v>82024</v>
      </c>
      <c r="Q18" s="71">
        <v>23.1</v>
      </c>
      <c r="R18" s="37">
        <v>100</v>
      </c>
      <c r="S18" s="74">
        <v>100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</row>
    <row r="19" spans="1:19" ht="19.5" customHeight="1">
      <c r="A19" s="39"/>
      <c r="B19" s="41">
        <v>18</v>
      </c>
      <c r="C19" s="77">
        <v>3.35</v>
      </c>
      <c r="D19" s="78">
        <v>1.39</v>
      </c>
      <c r="E19" s="79">
        <v>55.37</v>
      </c>
      <c r="F19" s="80">
        <v>311582.17</v>
      </c>
      <c r="G19" s="81">
        <v>70941</v>
      </c>
      <c r="H19" s="80">
        <v>12738</v>
      </c>
      <c r="I19" s="82">
        <v>25796.25</v>
      </c>
      <c r="J19" s="80">
        <v>9771.75</v>
      </c>
      <c r="K19" s="80">
        <v>15183.67</v>
      </c>
      <c r="L19" s="80">
        <v>12177</v>
      </c>
      <c r="M19" s="80">
        <v>38261.08</v>
      </c>
      <c r="N19" s="80">
        <v>11270.83</v>
      </c>
      <c r="O19" s="80">
        <v>28563.92</v>
      </c>
      <c r="P19" s="80">
        <v>86879</v>
      </c>
      <c r="Q19" s="83">
        <v>22.8</v>
      </c>
      <c r="R19" s="37">
        <v>104.84290741644674</v>
      </c>
      <c r="S19" s="74">
        <v>100.5</v>
      </c>
    </row>
    <row r="20" spans="1:82" ht="19.5" customHeight="1">
      <c r="A20" s="39"/>
      <c r="B20" s="41">
        <v>19</v>
      </c>
      <c r="C20" s="111">
        <v>3.29</v>
      </c>
      <c r="D20" s="112">
        <v>1.66</v>
      </c>
      <c r="E20" s="37">
        <v>55.6</v>
      </c>
      <c r="F20" s="32">
        <v>321887</v>
      </c>
      <c r="G20" s="34">
        <v>69576</v>
      </c>
      <c r="H20" s="33">
        <v>17033</v>
      </c>
      <c r="I20" s="32">
        <v>24124</v>
      </c>
      <c r="J20" s="32">
        <v>10068</v>
      </c>
      <c r="K20" s="113">
        <v>14510</v>
      </c>
      <c r="L20" s="113">
        <v>11344</v>
      </c>
      <c r="M20" s="32">
        <v>40167</v>
      </c>
      <c r="N20" s="32">
        <v>8156</v>
      </c>
      <c r="O20" s="32">
        <v>28948</v>
      </c>
      <c r="P20" s="33">
        <v>97962</v>
      </c>
      <c r="Q20" s="107">
        <v>21.6</v>
      </c>
      <c r="R20" s="114">
        <f>(F20/$F$18)/(S20/100)*100</f>
        <v>108.20266977524864</v>
      </c>
      <c r="S20" s="101">
        <v>100.6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</row>
    <row r="21" spans="1:23" ht="19.5" customHeight="1">
      <c r="A21" s="39"/>
      <c r="B21" s="41">
        <v>20</v>
      </c>
      <c r="C21" s="112">
        <v>3.22</v>
      </c>
      <c r="D21" s="112">
        <v>1.63</v>
      </c>
      <c r="E21" s="37">
        <v>56.6</v>
      </c>
      <c r="F21" s="32">
        <v>315973</v>
      </c>
      <c r="G21" s="32">
        <v>71648</v>
      </c>
      <c r="H21" s="32">
        <v>14651</v>
      </c>
      <c r="I21" s="32">
        <v>24906</v>
      </c>
      <c r="J21" s="32">
        <v>9349</v>
      </c>
      <c r="K21" s="32">
        <v>11287</v>
      </c>
      <c r="L21" s="32">
        <v>15457</v>
      </c>
      <c r="M21" s="32">
        <v>41279</v>
      </c>
      <c r="N21" s="32">
        <v>10945</v>
      </c>
      <c r="O21" s="32">
        <v>27684</v>
      </c>
      <c r="P21" s="32">
        <v>88768</v>
      </c>
      <c r="Q21" s="37">
        <v>22.7</v>
      </c>
      <c r="R21" s="134">
        <f>(F21/$F$18)/(S21/100)*100</f>
        <v>104.3476173738887</v>
      </c>
      <c r="S21" s="74">
        <v>102.4</v>
      </c>
      <c r="T21" s="6"/>
      <c r="U21" s="6"/>
      <c r="V21" s="6"/>
      <c r="W21" s="6"/>
    </row>
    <row r="22" spans="1:23" ht="19.5" customHeight="1">
      <c r="A22" s="39"/>
      <c r="B22" s="110">
        <v>21</v>
      </c>
      <c r="C22" s="126">
        <v>3.44</v>
      </c>
      <c r="D22" s="126">
        <v>1.66</v>
      </c>
      <c r="E22" s="127">
        <v>57.7</v>
      </c>
      <c r="F22" s="128">
        <v>309122</v>
      </c>
      <c r="G22" s="128">
        <v>73211</v>
      </c>
      <c r="H22" s="128">
        <v>8113</v>
      </c>
      <c r="I22" s="128">
        <v>23857</v>
      </c>
      <c r="J22" s="128">
        <v>10811</v>
      </c>
      <c r="K22" s="128">
        <v>11364</v>
      </c>
      <c r="L22" s="128">
        <v>14199</v>
      </c>
      <c r="M22" s="128">
        <v>38433</v>
      </c>
      <c r="N22" s="128">
        <v>12843</v>
      </c>
      <c r="O22" s="128">
        <v>29652</v>
      </c>
      <c r="P22" s="128">
        <v>86640</v>
      </c>
      <c r="Q22" s="127">
        <v>23.7</v>
      </c>
      <c r="R22" s="134">
        <f>(F22/$F$18)/(S22/100)*100</f>
        <v>103.19365366607856</v>
      </c>
      <c r="S22" s="137">
        <v>101.3</v>
      </c>
      <c r="T22" s="6"/>
      <c r="U22" s="6"/>
      <c r="V22" s="6"/>
      <c r="W22" s="6"/>
    </row>
    <row r="23" spans="1:19" ht="19.5" customHeight="1">
      <c r="A23" s="84"/>
      <c r="B23" s="85" t="s">
        <v>37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86"/>
    </row>
    <row r="24" spans="1:31" ht="19.5" customHeight="1">
      <c r="A24" s="39"/>
      <c r="B24" s="19" t="s">
        <v>56</v>
      </c>
      <c r="C24" s="89"/>
      <c r="D24" s="87"/>
      <c r="E24" s="6"/>
      <c r="F24" s="37">
        <v>100.00033006023598</v>
      </c>
      <c r="G24" s="31">
        <v>22.985394834557308</v>
      </c>
      <c r="H24" s="37">
        <v>6.347058338146712</v>
      </c>
      <c r="I24" s="88">
        <v>6.93522567868636</v>
      </c>
      <c r="J24" s="37">
        <v>3.2847594686030197</v>
      </c>
      <c r="K24" s="37">
        <v>4.421486921363148</v>
      </c>
      <c r="L24" s="37">
        <v>4.036966746431224</v>
      </c>
      <c r="M24" s="37">
        <v>12.866078059245812</v>
      </c>
      <c r="N24" s="37">
        <v>4.366366861952306</v>
      </c>
      <c r="O24" s="37">
        <v>10.193250268173943</v>
      </c>
      <c r="P24" s="37">
        <v>24.563742883076163</v>
      </c>
      <c r="Q24" s="37"/>
      <c r="R24" s="37"/>
      <c r="S24" s="7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</row>
    <row r="25" spans="1:31" ht="19.5" customHeight="1">
      <c r="A25" s="39" t="s">
        <v>41</v>
      </c>
      <c r="B25" s="40">
        <v>17</v>
      </c>
      <c r="C25" s="89"/>
      <c r="D25" s="87"/>
      <c r="E25" s="6"/>
      <c r="F25" s="37">
        <v>100</v>
      </c>
      <c r="G25" s="90">
        <v>22.859205872272746</v>
      </c>
      <c r="H25" s="91">
        <v>6.406660211425777</v>
      </c>
      <c r="I25" s="92">
        <v>7.151342124439742</v>
      </c>
      <c r="J25" s="91">
        <v>3.343082743543927</v>
      </c>
      <c r="K25" s="91">
        <v>4.438477228638643</v>
      </c>
      <c r="L25" s="91">
        <v>4.332331772762211</v>
      </c>
      <c r="M25" s="91">
        <v>12.882863997391283</v>
      </c>
      <c r="N25" s="91">
        <v>4.150986087957649</v>
      </c>
      <c r="O25" s="91">
        <v>10.224901923595237</v>
      </c>
      <c r="P25" s="91">
        <v>24.210148037972786</v>
      </c>
      <c r="Q25" s="37"/>
      <c r="R25" s="37"/>
      <c r="S25" s="7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</row>
    <row r="26" spans="1:31" ht="19.5" customHeight="1">
      <c r="A26" s="39"/>
      <c r="B26" s="41">
        <v>18</v>
      </c>
      <c r="C26" s="89"/>
      <c r="D26" s="87"/>
      <c r="E26" s="6"/>
      <c r="F26" s="37">
        <v>100</v>
      </c>
      <c r="G26" s="90">
        <v>23.092936601309404</v>
      </c>
      <c r="H26" s="91">
        <v>6.141864699280878</v>
      </c>
      <c r="I26" s="92">
        <v>7.553323862576837</v>
      </c>
      <c r="J26" s="91">
        <v>3.3002987017830563</v>
      </c>
      <c r="K26" s="91">
        <v>4.331684427160503</v>
      </c>
      <c r="L26" s="91">
        <v>4.335413961341683</v>
      </c>
      <c r="M26" s="91">
        <v>12.837734748748064</v>
      </c>
      <c r="N26" s="91">
        <v>4.288964308357887</v>
      </c>
      <c r="O26" s="91">
        <v>10.185018800242759</v>
      </c>
      <c r="P26" s="91">
        <v>23.93275988919893</v>
      </c>
      <c r="Q26" s="87"/>
      <c r="R26" s="87"/>
      <c r="S26" s="93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</row>
    <row r="27" spans="1:19" ht="19.5" customHeight="1">
      <c r="A27" s="39" t="s">
        <v>57</v>
      </c>
      <c r="B27" s="41">
        <v>19</v>
      </c>
      <c r="C27" s="87"/>
      <c r="D27" s="6"/>
      <c r="E27" s="87"/>
      <c r="F27" s="37">
        <v>100</v>
      </c>
      <c r="G27" s="31">
        <f>ROUND(G13/F13*100,1)</f>
        <v>23</v>
      </c>
      <c r="H27" s="37">
        <f>ROUND(H13/F13*100,1)</f>
        <v>6</v>
      </c>
      <c r="I27" s="88">
        <f aca="true" t="shared" si="0" ref="I27:P27">ROUND(I13/$F13*100,1)</f>
        <v>7.3</v>
      </c>
      <c r="J27" s="88">
        <f t="shared" si="0"/>
        <v>3.3</v>
      </c>
      <c r="K27" s="37">
        <f t="shared" si="0"/>
        <v>4.3</v>
      </c>
      <c r="L27" s="88">
        <f t="shared" si="0"/>
        <v>4.4</v>
      </c>
      <c r="M27" s="88">
        <f t="shared" si="0"/>
        <v>12.8</v>
      </c>
      <c r="N27" s="88">
        <f t="shared" si="0"/>
        <v>4.3</v>
      </c>
      <c r="O27" s="88">
        <f t="shared" si="0"/>
        <v>10.4</v>
      </c>
      <c r="P27" s="88">
        <f t="shared" si="0"/>
        <v>24.2</v>
      </c>
      <c r="Q27" s="88"/>
      <c r="R27" s="6"/>
      <c r="S27" s="122"/>
    </row>
    <row r="28" spans="1:19" ht="19.5" customHeight="1">
      <c r="A28" s="39" t="s">
        <v>42</v>
      </c>
      <c r="B28" s="41">
        <v>20</v>
      </c>
      <c r="C28" s="87"/>
      <c r="D28" s="87"/>
      <c r="E28" s="87"/>
      <c r="F28" s="37">
        <f>SUM(G28:P28)</f>
        <v>99.99966322255601</v>
      </c>
      <c r="G28" s="37">
        <f>G14/$F$14*100</f>
        <v>23.237980413023855</v>
      </c>
      <c r="H28" s="37">
        <f aca="true" t="shared" si="1" ref="H28:P28">H14/$F$14*100</f>
        <v>5.690528471165115</v>
      </c>
      <c r="I28" s="37">
        <f t="shared" si="1"/>
        <v>7.6657281801894035</v>
      </c>
      <c r="J28" s="37">
        <f t="shared" si="1"/>
        <v>3.362386000835208</v>
      </c>
      <c r="K28" s="37">
        <f t="shared" si="1"/>
        <v>4.2174639311357485</v>
      </c>
      <c r="L28" s="37">
        <f t="shared" si="1"/>
        <v>4.259897889078982</v>
      </c>
      <c r="M28" s="37">
        <f t="shared" si="1"/>
        <v>13.183826600029636</v>
      </c>
      <c r="N28" s="37">
        <f t="shared" si="1"/>
        <v>4.286166529710506</v>
      </c>
      <c r="O28" s="37">
        <f>O14/$F$14*100</f>
        <v>10.565381972976978</v>
      </c>
      <c r="P28" s="37">
        <f t="shared" si="1"/>
        <v>23.53030323441057</v>
      </c>
      <c r="Q28" s="37"/>
      <c r="R28" s="87"/>
      <c r="S28" s="93"/>
    </row>
    <row r="29" spans="1:19" ht="19.5" customHeight="1">
      <c r="A29" s="39"/>
      <c r="B29" s="110">
        <v>21</v>
      </c>
      <c r="C29" s="129"/>
      <c r="D29" s="129"/>
      <c r="E29" s="129"/>
      <c r="F29" s="37">
        <f>SUM(G29:P29)</f>
        <v>100.00034277448523</v>
      </c>
      <c r="G29" s="130">
        <f>G15/$F$15*100</f>
        <v>23.419038380459114</v>
      </c>
      <c r="H29" s="130">
        <f>H15/$F$15*100</f>
        <v>5.835392836698808</v>
      </c>
      <c r="I29" s="130">
        <f>I15/$F$15*100</f>
        <v>7.433064712395068</v>
      </c>
      <c r="J29" s="130">
        <f>J15/$F$15*100</f>
        <v>3.4191754902532074</v>
      </c>
      <c r="K29" s="130">
        <f aca="true" t="shared" si="2" ref="K29:P29">K15/$F$15*100</f>
        <v>4.111237175949571</v>
      </c>
      <c r="L29" s="130">
        <f t="shared" si="2"/>
        <v>4.461552699863233</v>
      </c>
      <c r="M29" s="130">
        <f t="shared" si="2"/>
        <v>13.049424653026529</v>
      </c>
      <c r="N29" s="130">
        <f t="shared" si="2"/>
        <v>4.424875829942723</v>
      </c>
      <c r="O29" s="130">
        <f t="shared" si="2"/>
        <v>10.719929251346247</v>
      </c>
      <c r="P29" s="130">
        <f t="shared" si="2"/>
        <v>23.126651744550742</v>
      </c>
      <c r="Q29" s="130"/>
      <c r="R29" s="129"/>
      <c r="S29" s="138"/>
    </row>
    <row r="30" spans="1:20" ht="19.5" customHeight="1">
      <c r="A30" s="39"/>
      <c r="B30" s="61" t="s">
        <v>39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94"/>
    </row>
    <row r="31" spans="1:19" ht="19.5" customHeight="1">
      <c r="A31" s="39" t="s">
        <v>43</v>
      </c>
      <c r="B31" s="19" t="s">
        <v>56</v>
      </c>
      <c r="C31" s="89"/>
      <c r="D31" s="87"/>
      <c r="E31" s="6"/>
      <c r="F31" s="37">
        <v>100.00034573603745</v>
      </c>
      <c r="G31" s="31">
        <v>24.03591505957032</v>
      </c>
      <c r="H31" s="37">
        <v>5.447071270026759</v>
      </c>
      <c r="I31" s="88">
        <v>8.927250222999744</v>
      </c>
      <c r="J31" s="37">
        <v>3.4718812880741816</v>
      </c>
      <c r="K31" s="37">
        <v>4.043728694016692</v>
      </c>
      <c r="L31" s="37">
        <v>3.7284174278621762</v>
      </c>
      <c r="M31" s="37">
        <v>10.697418734744398</v>
      </c>
      <c r="N31" s="37">
        <v>3.908200167336242</v>
      </c>
      <c r="O31" s="37">
        <v>9.849673970916685</v>
      </c>
      <c r="P31" s="37">
        <v>25.890788900490254</v>
      </c>
      <c r="Q31" s="87"/>
      <c r="R31" s="87"/>
      <c r="S31" s="93"/>
    </row>
    <row r="32" spans="1:19" ht="19.5" customHeight="1">
      <c r="A32" s="39"/>
      <c r="B32" s="40">
        <v>17</v>
      </c>
      <c r="C32" s="89"/>
      <c r="D32" s="87"/>
      <c r="E32" s="6"/>
      <c r="F32" s="37">
        <v>100</v>
      </c>
      <c r="G32" s="31">
        <v>23.122237590079504</v>
      </c>
      <c r="H32" s="37">
        <v>3.9839573096705903</v>
      </c>
      <c r="I32" s="88">
        <v>8.923577411729696</v>
      </c>
      <c r="J32" s="37">
        <v>2.9099357142615596</v>
      </c>
      <c r="K32" s="37">
        <v>4.384010063879937</v>
      </c>
      <c r="L32" s="37">
        <v>4.070866487888513</v>
      </c>
      <c r="M32" s="37">
        <v>12.391152172222203</v>
      </c>
      <c r="N32" s="37">
        <v>3.34279076530802</v>
      </c>
      <c r="O32" s="37">
        <v>9.133579745088955</v>
      </c>
      <c r="P32" s="37">
        <v>27.73789273987102</v>
      </c>
      <c r="Q32" s="87"/>
      <c r="R32" s="87"/>
      <c r="S32" s="93"/>
    </row>
    <row r="33" spans="1:19" ht="19.5" customHeight="1">
      <c r="A33" s="39" t="s">
        <v>58</v>
      </c>
      <c r="B33" s="41">
        <v>18</v>
      </c>
      <c r="C33" s="89"/>
      <c r="D33" s="87"/>
      <c r="E33" s="6"/>
      <c r="F33" s="37">
        <v>100.00010591106674</v>
      </c>
      <c r="G33" s="31">
        <v>22.767990864175573</v>
      </c>
      <c r="H33" s="37">
        <v>4.088167175933077</v>
      </c>
      <c r="I33" s="88">
        <v>8.279116227992123</v>
      </c>
      <c r="J33" s="37">
        <v>3.1361711101761696</v>
      </c>
      <c r="K33" s="37">
        <v>4.87308692920394</v>
      </c>
      <c r="L33" s="37">
        <v>3.9081183624852476</v>
      </c>
      <c r="M33" s="37">
        <v>12.279611506653286</v>
      </c>
      <c r="N33" s="37">
        <v>3.6172897826599</v>
      </c>
      <c r="O33" s="37">
        <v>9.167379506985268</v>
      </c>
      <c r="P33" s="37">
        <v>27.883174444802155</v>
      </c>
      <c r="Q33" s="87"/>
      <c r="R33" s="87"/>
      <c r="S33" s="93"/>
    </row>
    <row r="34" spans="1:19" ht="19.5" customHeight="1">
      <c r="A34" s="39" t="s">
        <v>59</v>
      </c>
      <c r="B34" s="41">
        <v>19</v>
      </c>
      <c r="C34" s="6"/>
      <c r="D34" s="87"/>
      <c r="E34" s="6"/>
      <c r="F34" s="37">
        <v>100</v>
      </c>
      <c r="G34" s="37">
        <f>ROUND(G20/$F20*100,1)</f>
        <v>21.6</v>
      </c>
      <c r="H34" s="88">
        <f aca="true" t="shared" si="3" ref="H34:P34">ROUND(H20/$F20*100,1)</f>
        <v>5.3</v>
      </c>
      <c r="I34" s="31">
        <f t="shared" si="3"/>
        <v>7.5</v>
      </c>
      <c r="J34" s="37">
        <f t="shared" si="3"/>
        <v>3.1</v>
      </c>
      <c r="K34" s="37">
        <f t="shared" si="3"/>
        <v>4.5</v>
      </c>
      <c r="L34" s="31">
        <f t="shared" si="3"/>
        <v>3.5</v>
      </c>
      <c r="M34" s="37">
        <f t="shared" si="3"/>
        <v>12.5</v>
      </c>
      <c r="N34" s="88">
        <f t="shared" si="3"/>
        <v>2.5</v>
      </c>
      <c r="O34" s="31">
        <f t="shared" si="3"/>
        <v>9</v>
      </c>
      <c r="P34" s="37">
        <f t="shared" si="3"/>
        <v>30.4</v>
      </c>
      <c r="Q34" s="88"/>
      <c r="R34" s="57"/>
      <c r="S34" s="93"/>
    </row>
    <row r="35" spans="1:19" ht="19.5" customHeight="1">
      <c r="A35" s="39"/>
      <c r="B35" s="41">
        <v>20</v>
      </c>
      <c r="C35" s="87"/>
      <c r="D35" s="87"/>
      <c r="E35" s="87"/>
      <c r="F35" s="37">
        <f>SUM(G35:P35)</f>
        <v>100.00031648273746</v>
      </c>
      <c r="G35" s="37">
        <f>G21/$F$21*100</f>
        <v>22.675355172752102</v>
      </c>
      <c r="H35" s="37">
        <f aca="true" t="shared" si="4" ref="H35:P35">H21/$F$21*100</f>
        <v>4.636788586366556</v>
      </c>
      <c r="I35" s="37">
        <f t="shared" si="4"/>
        <v>7.8823190589069325</v>
      </c>
      <c r="J35" s="37">
        <f t="shared" si="4"/>
        <v>2.9587971124115033</v>
      </c>
      <c r="K35" s="37">
        <f t="shared" si="4"/>
        <v>3.5721406575878323</v>
      </c>
      <c r="L35" s="37">
        <f t="shared" si="4"/>
        <v>4.89187367275052</v>
      </c>
      <c r="M35" s="37">
        <f t="shared" si="4"/>
        <v>13.064090919160815</v>
      </c>
      <c r="N35" s="37">
        <f t="shared" si="4"/>
        <v>3.4639035613802447</v>
      </c>
      <c r="O35" s="37">
        <f t="shared" si="4"/>
        <v>8.761508103540493</v>
      </c>
      <c r="P35" s="37">
        <f t="shared" si="4"/>
        <v>28.09353963788045</v>
      </c>
      <c r="Q35" s="37"/>
      <c r="R35" s="87"/>
      <c r="S35" s="93"/>
    </row>
    <row r="36" spans="1:19" ht="19.5" customHeight="1">
      <c r="A36" s="28"/>
      <c r="B36" s="110">
        <v>21</v>
      </c>
      <c r="C36" s="131"/>
      <c r="D36" s="131"/>
      <c r="E36" s="131"/>
      <c r="F36" s="37">
        <f>SUM(G36:P36)</f>
        <v>100.00032349687179</v>
      </c>
      <c r="G36" s="127">
        <f>G22/$F$22*100</f>
        <v>23.683529480269925</v>
      </c>
      <c r="H36" s="127">
        <f aca="true" t="shared" si="5" ref="H36:P36">H22/$F$22*100</f>
        <v>2.624530120793732</v>
      </c>
      <c r="I36" s="127">
        <f t="shared" si="5"/>
        <v>7.717664870180705</v>
      </c>
      <c r="J36" s="127">
        <f t="shared" si="5"/>
        <v>3.497324680870336</v>
      </c>
      <c r="K36" s="127">
        <f t="shared" si="5"/>
        <v>3.6762184509675793</v>
      </c>
      <c r="L36" s="127">
        <f t="shared" si="5"/>
        <v>4.593332082478763</v>
      </c>
      <c r="M36" s="127">
        <f t="shared" si="5"/>
        <v>12.432955273322507</v>
      </c>
      <c r="N36" s="127">
        <f t="shared" si="5"/>
        <v>4.154670324337963</v>
      </c>
      <c r="O36" s="127">
        <f t="shared" si="5"/>
        <v>9.592329242176229</v>
      </c>
      <c r="P36" s="127">
        <f t="shared" si="5"/>
        <v>28.02776897147405</v>
      </c>
      <c r="Q36" s="127"/>
      <c r="R36" s="131"/>
      <c r="S36" s="139"/>
    </row>
    <row r="37" spans="1:19" ht="19.5" customHeight="1">
      <c r="A37" s="98"/>
      <c r="B37" s="85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99"/>
      <c r="Q37" s="100"/>
      <c r="R37" s="99"/>
      <c r="S37" s="86"/>
    </row>
    <row r="38" spans="1:19" ht="19.5" customHeight="1">
      <c r="A38" s="39"/>
      <c r="B38" s="19" t="s">
        <v>56</v>
      </c>
      <c r="C38" s="89"/>
      <c r="D38" s="87"/>
      <c r="E38" s="6"/>
      <c r="F38" s="37">
        <v>1.7</v>
      </c>
      <c r="G38" s="31">
        <v>-4.4</v>
      </c>
      <c r="H38" s="37">
        <v>39.8</v>
      </c>
      <c r="I38" s="88">
        <v>8.3</v>
      </c>
      <c r="J38" s="37">
        <v>0.7</v>
      </c>
      <c r="K38" s="37">
        <v>-10.9</v>
      </c>
      <c r="L38" s="37">
        <v>0.5</v>
      </c>
      <c r="M38" s="37">
        <v>-3.7</v>
      </c>
      <c r="N38" s="37">
        <v>-18.3</v>
      </c>
      <c r="O38" s="37">
        <v>-8.1</v>
      </c>
      <c r="P38" s="37">
        <v>13.708281454037486</v>
      </c>
      <c r="Q38" s="37"/>
      <c r="R38" s="37"/>
      <c r="S38" s="101"/>
    </row>
    <row r="39" spans="1:19" ht="19.5" customHeight="1">
      <c r="A39" s="39" t="s">
        <v>45</v>
      </c>
      <c r="B39" s="40">
        <v>17</v>
      </c>
      <c r="C39" s="89"/>
      <c r="D39" s="87"/>
      <c r="E39" s="6"/>
      <c r="F39" s="37">
        <v>2.2</v>
      </c>
      <c r="G39" s="31">
        <v>-1.6</v>
      </c>
      <c r="H39" s="37">
        <v>-25.2</v>
      </c>
      <c r="I39" s="88">
        <v>2.2</v>
      </c>
      <c r="J39" s="37">
        <v>-14.3</v>
      </c>
      <c r="K39" s="37">
        <v>10.8</v>
      </c>
      <c r="L39" s="37">
        <v>11.6</v>
      </c>
      <c r="M39" s="37">
        <v>18.4</v>
      </c>
      <c r="N39" s="37">
        <v>-12.6</v>
      </c>
      <c r="O39" s="37">
        <v>-5.2</v>
      </c>
      <c r="P39" s="37">
        <v>9.531821702320853</v>
      </c>
      <c r="Q39" s="37"/>
      <c r="R39" s="37"/>
      <c r="S39" s="101"/>
    </row>
    <row r="40" spans="1:19" ht="19.5" customHeight="1">
      <c r="A40" s="39" t="s">
        <v>46</v>
      </c>
      <c r="B40" s="41">
        <v>18</v>
      </c>
      <c r="C40" s="89"/>
      <c r="D40" s="87"/>
      <c r="E40" s="6"/>
      <c r="F40" s="37">
        <v>5.4</v>
      </c>
      <c r="G40" s="31">
        <v>3.8</v>
      </c>
      <c r="H40" s="37">
        <v>8.1</v>
      </c>
      <c r="I40" s="88">
        <v>-2.2</v>
      </c>
      <c r="J40" s="37">
        <v>13.6</v>
      </c>
      <c r="K40" s="37">
        <v>17.1</v>
      </c>
      <c r="L40" s="37">
        <v>1.2</v>
      </c>
      <c r="M40" s="37">
        <v>4.4</v>
      </c>
      <c r="N40" s="37">
        <v>14</v>
      </c>
      <c r="O40" s="37">
        <v>5.8</v>
      </c>
      <c r="P40" s="37">
        <v>5.918999317272999</v>
      </c>
      <c r="Q40" s="87"/>
      <c r="R40" s="87"/>
      <c r="S40" s="101"/>
    </row>
    <row r="41" spans="1:19" ht="19.5" customHeight="1">
      <c r="A41" s="39" t="s">
        <v>47</v>
      </c>
      <c r="B41" s="41">
        <v>19</v>
      </c>
      <c r="C41" s="89"/>
      <c r="D41" s="87"/>
      <c r="E41" s="6"/>
      <c r="F41" s="37">
        <f>ROUND((F20-F19)/F19*100,1)</f>
        <v>3.3</v>
      </c>
      <c r="G41" s="37">
        <f aca="true" t="shared" si="6" ref="G41:P42">ROUND((G20-G19)/G19*100,1)</f>
        <v>-1.9</v>
      </c>
      <c r="H41" s="37">
        <f t="shared" si="6"/>
        <v>33.7</v>
      </c>
      <c r="I41" s="37">
        <f t="shared" si="6"/>
        <v>-6.5</v>
      </c>
      <c r="J41" s="37">
        <f t="shared" si="6"/>
        <v>3</v>
      </c>
      <c r="K41" s="37">
        <f t="shared" si="6"/>
        <v>-4.4</v>
      </c>
      <c r="L41" s="37">
        <f t="shared" si="6"/>
        <v>-6.8</v>
      </c>
      <c r="M41" s="37">
        <f t="shared" si="6"/>
        <v>5</v>
      </c>
      <c r="N41" s="37">
        <f t="shared" si="6"/>
        <v>-27.6</v>
      </c>
      <c r="O41" s="37">
        <f t="shared" si="6"/>
        <v>1.3</v>
      </c>
      <c r="P41" s="37">
        <f t="shared" si="6"/>
        <v>12.8</v>
      </c>
      <c r="Q41" s="37"/>
      <c r="R41" s="37"/>
      <c r="S41" s="101"/>
    </row>
    <row r="42" spans="1:19" ht="19.5" customHeight="1">
      <c r="A42" s="39" t="s">
        <v>48</v>
      </c>
      <c r="B42" s="41">
        <v>20</v>
      </c>
      <c r="C42" s="87"/>
      <c r="D42" s="87"/>
      <c r="E42" s="87"/>
      <c r="F42" s="37">
        <f>ROUND((F21-F20)/F20*100,1)</f>
        <v>-1.8</v>
      </c>
      <c r="G42" s="37">
        <f>ROUND((G21-G20)/G20*100,1)</f>
        <v>3</v>
      </c>
      <c r="H42" s="37">
        <f t="shared" si="6"/>
        <v>-14</v>
      </c>
      <c r="I42" s="37">
        <f t="shared" si="6"/>
        <v>3.2</v>
      </c>
      <c r="J42" s="37">
        <f t="shared" si="6"/>
        <v>-7.1</v>
      </c>
      <c r="K42" s="37">
        <f t="shared" si="6"/>
        <v>-22.2</v>
      </c>
      <c r="L42" s="37">
        <f t="shared" si="6"/>
        <v>36.3</v>
      </c>
      <c r="M42" s="37">
        <f t="shared" si="6"/>
        <v>2.8</v>
      </c>
      <c r="N42" s="37">
        <f t="shared" si="6"/>
        <v>34.2</v>
      </c>
      <c r="O42" s="37">
        <f t="shared" si="6"/>
        <v>-4.4</v>
      </c>
      <c r="P42" s="37">
        <f t="shared" si="6"/>
        <v>-9.4</v>
      </c>
      <c r="Q42" s="37"/>
      <c r="R42" s="37"/>
      <c r="S42" s="74"/>
    </row>
    <row r="43" spans="1:19" ht="19.5" customHeight="1">
      <c r="A43" s="39" t="s">
        <v>49</v>
      </c>
      <c r="B43" s="110">
        <v>21</v>
      </c>
      <c r="C43" s="129"/>
      <c r="D43" s="129"/>
      <c r="E43" s="129"/>
      <c r="F43" s="37">
        <f>ROUND((F22-F21)/F21*100,1)</f>
        <v>-2.2</v>
      </c>
      <c r="G43" s="37">
        <f>ROUND((G22-G21)/G21*100,1)</f>
        <v>2.2</v>
      </c>
      <c r="H43" s="37">
        <f aca="true" t="shared" si="7" ref="H43:P43">ROUND((H22-H21)/H21*100,1)</f>
        <v>-44.6</v>
      </c>
      <c r="I43" s="37">
        <f t="shared" si="7"/>
        <v>-4.2</v>
      </c>
      <c r="J43" s="37">
        <f t="shared" si="7"/>
        <v>15.6</v>
      </c>
      <c r="K43" s="37">
        <f t="shared" si="7"/>
        <v>0.7</v>
      </c>
      <c r="L43" s="37">
        <f t="shared" si="7"/>
        <v>-8.1</v>
      </c>
      <c r="M43" s="37">
        <f t="shared" si="7"/>
        <v>-6.9</v>
      </c>
      <c r="N43" s="37">
        <f t="shared" si="7"/>
        <v>17.3</v>
      </c>
      <c r="O43" s="37">
        <f t="shared" si="7"/>
        <v>7.1</v>
      </c>
      <c r="P43" s="37">
        <f t="shared" si="7"/>
        <v>-2.4</v>
      </c>
      <c r="Q43" s="130"/>
      <c r="R43" s="130"/>
      <c r="S43" s="140"/>
    </row>
    <row r="44" spans="1:19" ht="19.5" customHeight="1">
      <c r="A44" s="39" t="s">
        <v>50</v>
      </c>
      <c r="B44" s="102" t="s">
        <v>51</v>
      </c>
      <c r="C44" s="95"/>
      <c r="D44" s="103"/>
      <c r="E44" s="103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5"/>
      <c r="Q44" s="104"/>
      <c r="R44" s="104"/>
      <c r="S44" s="106"/>
    </row>
    <row r="45" spans="1:19" ht="19.5" customHeight="1">
      <c r="A45" s="39" t="s">
        <v>52</v>
      </c>
      <c r="B45" s="19" t="s">
        <v>56</v>
      </c>
      <c r="C45" s="89"/>
      <c r="D45" s="87"/>
      <c r="E45" s="6"/>
      <c r="F45" s="37">
        <v>1.4970059880239583</v>
      </c>
      <c r="G45" s="37">
        <v>-4.875621890547266</v>
      </c>
      <c r="H45" s="37">
        <v>40.78549848942599</v>
      </c>
      <c r="I45" s="37">
        <v>6.594488188976388</v>
      </c>
      <c r="J45" s="37">
        <v>2.5458248472504996</v>
      </c>
      <c r="K45" s="37">
        <v>-10.542168674698793</v>
      </c>
      <c r="L45" s="37">
        <v>1.005025125628145</v>
      </c>
      <c r="M45" s="37">
        <v>-4.653465346534658</v>
      </c>
      <c r="N45" s="37">
        <v>-18.54436689930209</v>
      </c>
      <c r="O45" s="37">
        <v>-6.889564336372844</v>
      </c>
      <c r="P45" s="37"/>
      <c r="Q45" s="87"/>
      <c r="R45" s="87"/>
      <c r="S45" s="101">
        <v>0.2</v>
      </c>
    </row>
    <row r="46" spans="1:20" ht="19.5" customHeight="1">
      <c r="A46" s="39" t="s">
        <v>53</v>
      </c>
      <c r="B46" s="40">
        <v>17</v>
      </c>
      <c r="C46" s="89"/>
      <c r="D46" s="87"/>
      <c r="E46" s="6"/>
      <c r="F46" s="37">
        <v>2.2</v>
      </c>
      <c r="G46" s="37">
        <v>-1.3039117352056095</v>
      </c>
      <c r="H46" s="37">
        <v>-24.52068617558022</v>
      </c>
      <c r="I46" s="37">
        <v>-0.29268292682926855</v>
      </c>
      <c r="J46" s="37">
        <v>-13.521695257315836</v>
      </c>
      <c r="K46" s="37">
        <v>13.176710929519908</v>
      </c>
      <c r="L46" s="37">
        <v>12.04819277108433</v>
      </c>
      <c r="M46" s="37">
        <v>17.576961271102288</v>
      </c>
      <c r="N46" s="37">
        <v>-13.379583746283451</v>
      </c>
      <c r="O46" s="37">
        <v>-5.105105105105112</v>
      </c>
      <c r="P46" s="107"/>
      <c r="Q46" s="87"/>
      <c r="R46" s="87"/>
      <c r="S46" s="101">
        <v>0</v>
      </c>
      <c r="T46" s="31"/>
    </row>
    <row r="47" spans="1:20" ht="19.5" customHeight="1">
      <c r="A47" s="39" t="s">
        <v>54</v>
      </c>
      <c r="B47" s="41">
        <v>18</v>
      </c>
      <c r="C47" s="89"/>
      <c r="D47" s="87"/>
      <c r="E47" s="6"/>
      <c r="F47" s="37">
        <v>4.875621890547266</v>
      </c>
      <c r="G47" s="37">
        <v>2.3668639053254337</v>
      </c>
      <c r="H47" s="37">
        <v>8.534136546184733</v>
      </c>
      <c r="I47" s="37">
        <v>-5.324298160696994</v>
      </c>
      <c r="J47" s="37">
        <v>14.17085427135678</v>
      </c>
      <c r="K47" s="37">
        <v>16.86626746506985</v>
      </c>
      <c r="L47" s="37">
        <v>1.70854271356784</v>
      </c>
      <c r="M47" s="37">
        <v>4.191616766467066</v>
      </c>
      <c r="N47" s="37">
        <v>12.648221343873512</v>
      </c>
      <c r="O47" s="37">
        <v>8.73586844809866</v>
      </c>
      <c r="P47" s="37"/>
      <c r="Q47" s="87"/>
      <c r="R47" s="87"/>
      <c r="S47" s="101">
        <v>0.5</v>
      </c>
      <c r="T47" s="31"/>
    </row>
    <row r="48" spans="1:20" ht="19.5" customHeight="1">
      <c r="A48" s="39"/>
      <c r="B48" s="41">
        <v>19</v>
      </c>
      <c r="C48" s="57"/>
      <c r="D48" s="6"/>
      <c r="E48" s="89"/>
      <c r="F48" s="107">
        <f>ROUND(((100+F41)/(100+0.1)-1)*100,1)</f>
        <v>3.2</v>
      </c>
      <c r="G48" s="107">
        <f>ROUND(((100+G41)/(100+0.8)-1)*100,1)</f>
        <v>-2.7</v>
      </c>
      <c r="H48" s="107">
        <f>ROUND(((100+H41)/(100-1)-1)*100,1)</f>
        <v>35.1</v>
      </c>
      <c r="I48" s="107">
        <f>ROUND(((100-6.5)/(100+0.1)-1)*100,1)</f>
        <v>-6.6</v>
      </c>
      <c r="J48" s="37">
        <f>ROUND(((100+J41)/(100-4.9)-1)*100,1)</f>
        <v>8.3</v>
      </c>
      <c r="K48" s="107">
        <f>ROUND(((100+K41)/(100+6)-1)*100,1)</f>
        <v>-9.8</v>
      </c>
      <c r="L48" s="107">
        <f>ROUND(((100+L41)/(100)-1)*100,1)</f>
        <v>-6.8</v>
      </c>
      <c r="M48" s="107">
        <f>ROUND(((100+M41)/(100-0.1)-1)*100,1)</f>
        <v>5.1</v>
      </c>
      <c r="N48" s="107">
        <f>ROUND(((100+N41)/(100+0.5)-1)*100,1)</f>
        <v>-28</v>
      </c>
      <c r="O48" s="107">
        <f>ROUND(((100+O41)/(100-2.2)-1)*100,1)</f>
        <v>3.6</v>
      </c>
      <c r="P48" s="107"/>
      <c r="Q48" s="89"/>
      <c r="R48" s="87"/>
      <c r="S48" s="74">
        <v>0.1</v>
      </c>
      <c r="T48" s="31"/>
    </row>
    <row r="49" spans="1:20" ht="19.5" customHeight="1">
      <c r="A49" s="39" t="s">
        <v>55</v>
      </c>
      <c r="B49" s="41">
        <v>20</v>
      </c>
      <c r="C49" s="87"/>
      <c r="D49" s="87"/>
      <c r="E49" s="87"/>
      <c r="F49" s="37">
        <f>ROUND(((100+F42)/(100+$S$49)-1)*100,1)</f>
        <v>-3.5</v>
      </c>
      <c r="G49" s="37">
        <f>ROUND(((100+G42)/(100+2.6)-1)*100,1)</f>
        <v>0.4</v>
      </c>
      <c r="H49" s="37">
        <f>ROUND(((100+H42)/(100+0.8)-1)*100,1)</f>
        <v>-14.7</v>
      </c>
      <c r="I49" s="37">
        <f>ROUND(((100+I42)/(100+5.3)-1)*100,1)</f>
        <v>-2</v>
      </c>
      <c r="J49" s="37">
        <f>ROUND(((100+J42)/(100-0.8)-1)*100,1)</f>
        <v>-6.4</v>
      </c>
      <c r="K49" s="37">
        <f>ROUND(((100+K42)/(100-0.2)-1)*100,1)</f>
        <v>-22</v>
      </c>
      <c r="L49" s="37">
        <f>ROUND(((100+L42)/(100+0.5)-1)*100,1)</f>
        <v>35.6</v>
      </c>
      <c r="M49" s="37">
        <f>ROUND(((100+M42)/(100+2.6)-1)*100,1)</f>
        <v>0.2</v>
      </c>
      <c r="N49" s="37">
        <f>ROUND(((100+N42)/(100+0.9)-1)*100,1)</f>
        <v>33</v>
      </c>
      <c r="O49" s="37">
        <f>ROUND(((100+O42)/(100-0.2)-1)*100,1)</f>
        <v>-4.2</v>
      </c>
      <c r="P49" s="37"/>
      <c r="Q49" s="87"/>
      <c r="R49" s="87"/>
      <c r="S49" s="74">
        <v>1.8</v>
      </c>
      <c r="T49" s="31"/>
    </row>
    <row r="50" spans="1:20" ht="19.5" customHeight="1">
      <c r="A50" s="133"/>
      <c r="B50" s="132">
        <v>21</v>
      </c>
      <c r="C50" s="131"/>
      <c r="D50" s="131"/>
      <c r="E50" s="131"/>
      <c r="F50" s="127">
        <f>ROUND(((100+F43)/(100+$S$50)-1)*100,1)</f>
        <v>-1.1</v>
      </c>
      <c r="G50" s="127">
        <f>ROUND(((100+G43)/(100+0.7)-1)*100,1)</f>
        <v>1.5</v>
      </c>
      <c r="H50" s="127">
        <f>ROUND(((100+H43)/(100+0.9)-1)*100,1)</f>
        <v>-45.1</v>
      </c>
      <c r="I50" s="127">
        <f>ROUND(((100+I43)/(100-5)-1)*100,1)</f>
        <v>0.8</v>
      </c>
      <c r="J50" s="127">
        <f>ROUND(((100+J43)/(100+2.2)-1)*100,1)</f>
        <v>13.1</v>
      </c>
      <c r="K50" s="127">
        <f>ROUND(((100+K43)/(100+4)-1)*100,1)</f>
        <v>-3.2</v>
      </c>
      <c r="L50" s="127">
        <f>ROUND(((100+L43)/(100-0.3)-1)*100,1)</f>
        <v>-7.8</v>
      </c>
      <c r="M50" s="127">
        <f>ROUND(((100+M43)/(100-5.3)-1)*100,1)</f>
        <v>-1.7</v>
      </c>
      <c r="N50" s="127">
        <f>ROUND(((100+N43)/(100+0.9)-1)*100,1)</f>
        <v>16.3</v>
      </c>
      <c r="O50" s="127">
        <f>ROUND(((100+O43)/(100-2.3)-1)*100,1)</f>
        <v>9.6</v>
      </c>
      <c r="P50" s="127"/>
      <c r="Q50" s="131"/>
      <c r="R50" s="131"/>
      <c r="S50" s="137">
        <v>-1.1</v>
      </c>
      <c r="T50" s="31"/>
    </row>
    <row r="51" ht="19.5" customHeight="1">
      <c r="L51" s="108" t="s">
        <v>0</v>
      </c>
    </row>
    <row r="52" ht="19.5" customHeight="1">
      <c r="L52" s="108"/>
    </row>
    <row r="53" spans="6:16" ht="19.5" customHeight="1"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</row>
    <row r="54" ht="19.5" customHeight="1"/>
    <row r="55" ht="19.5" customHeight="1"/>
    <row r="56" ht="19.5" customHeight="1">
      <c r="T56" s="6"/>
    </row>
    <row r="57" ht="14.25">
      <c r="T57" s="6"/>
    </row>
  </sheetData>
  <sheetProtection/>
  <mergeCells count="4">
    <mergeCell ref="R5:S5"/>
    <mergeCell ref="A2:J2"/>
    <mergeCell ref="K2:P2"/>
    <mergeCell ref="A6:B7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29" useFirstPageNumber="1" horizontalDpi="600" verticalDpi="600" orientation="portrait" paperSize="9" scale="80" r:id="rId1"/>
  <headerFooter alignWithMargins="0">
    <oddFooter>&amp;C&amp;"ＭＳ 明朝,標準"&amp;12- &amp;P-12 -</oddFooter>
  </headerFooter>
  <colBreaks count="1" manualBreakCount="1">
    <brk id="1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2010-03-15T05:40:16Z</cp:lastPrinted>
  <dcterms:created xsi:type="dcterms:W3CDTF">2008-03-27T09:02:20Z</dcterms:created>
  <dcterms:modified xsi:type="dcterms:W3CDTF">2010-03-18T00:26:56Z</dcterms:modified>
  <cp:category/>
  <cp:version/>
  <cp:contentType/>
  <cp:contentStatus/>
</cp:coreProperties>
</file>