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100" activeTab="0"/>
  </bookViews>
  <sheets>
    <sheet name="第3表" sheetId="1" r:id="rId1"/>
  </sheets>
  <definedNames>
    <definedName name="_xlnm.Print_Area" localSheetId="0">'第3表'!$A$1:$Z$51</definedName>
  </definedNames>
  <calcPr fullCalcOnLoad="1"/>
</workbook>
</file>

<file path=xl/sharedStrings.xml><?xml version="1.0" encoding="utf-8"?>
<sst xmlns="http://schemas.openxmlformats.org/spreadsheetml/2006/main" count="103" uniqueCount="73">
  <si>
    <t>世   帯</t>
  </si>
  <si>
    <t>有   業</t>
  </si>
  <si>
    <t>世帯主</t>
  </si>
  <si>
    <t>消費支出</t>
  </si>
  <si>
    <t>区            分</t>
  </si>
  <si>
    <t>人   員</t>
  </si>
  <si>
    <t>の年齢</t>
  </si>
  <si>
    <t>食   料</t>
  </si>
  <si>
    <t>住   居</t>
  </si>
  <si>
    <t>被服及</t>
  </si>
  <si>
    <t>保   健</t>
  </si>
  <si>
    <t>教   育</t>
  </si>
  <si>
    <t>その他の</t>
  </si>
  <si>
    <t>消費者</t>
  </si>
  <si>
    <t>家事用品</t>
  </si>
  <si>
    <t>び履物</t>
  </si>
  <si>
    <t>医   療</t>
  </si>
  <si>
    <t>通   信</t>
  </si>
  <si>
    <t xml:space="preserve"> </t>
  </si>
  <si>
    <t>（人）</t>
  </si>
  <si>
    <t>（歳）</t>
  </si>
  <si>
    <t>（円）</t>
  </si>
  <si>
    <t>（％）</t>
  </si>
  <si>
    <t>＊消費者物価総合指数（持家の帰属家賃を除く総合）</t>
  </si>
  <si>
    <t xml:space="preserve"> </t>
  </si>
  <si>
    <t>第 ３ 表　主 要 家 計 指 標 （ 二人以上の世帯のうち勤労者世帯 ）</t>
  </si>
  <si>
    <t>実収入</t>
  </si>
  <si>
    <t>可処分</t>
  </si>
  <si>
    <t>黒   字</t>
  </si>
  <si>
    <t>平均</t>
  </si>
  <si>
    <t>所   得</t>
  </si>
  <si>
    <t>光 熱・</t>
  </si>
  <si>
    <t>教　養</t>
  </si>
  <si>
    <t>貯   蓄</t>
  </si>
  <si>
    <t>消費</t>
  </si>
  <si>
    <t>貯蓄</t>
  </si>
  <si>
    <t>実質金額指数</t>
  </si>
  <si>
    <t>娯　楽</t>
  </si>
  <si>
    <t>純   増</t>
  </si>
  <si>
    <t>性向</t>
  </si>
  <si>
    <t>率</t>
  </si>
  <si>
    <t>係数</t>
  </si>
  <si>
    <t>物価総合</t>
  </si>
  <si>
    <t>支出</t>
  </si>
  <si>
    <t>指数＊</t>
  </si>
  <si>
    <t>全国</t>
  </si>
  <si>
    <t>福井市</t>
  </si>
  <si>
    <t>名目</t>
  </si>
  <si>
    <t>実質</t>
  </si>
  <si>
    <t>実</t>
  </si>
  <si>
    <t>数</t>
  </si>
  <si>
    <t>構</t>
  </si>
  <si>
    <t>成</t>
  </si>
  <si>
    <t>比</t>
  </si>
  <si>
    <t>福</t>
  </si>
  <si>
    <t>井</t>
  </si>
  <si>
    <t>市</t>
  </si>
  <si>
    <t>対</t>
  </si>
  <si>
    <t>前</t>
  </si>
  <si>
    <t>年</t>
  </si>
  <si>
    <t>増</t>
  </si>
  <si>
    <t>加</t>
  </si>
  <si>
    <t>平成19年平均</t>
  </si>
  <si>
    <t>エン</t>
  </si>
  <si>
    <t>平成22年＝１００</t>
  </si>
  <si>
    <t>家  具</t>
  </si>
  <si>
    <t>交 通・</t>
  </si>
  <si>
    <t>ゲル</t>
  </si>
  <si>
    <t>水   道</t>
  </si>
  <si>
    <t xml:space="preserve"> </t>
  </si>
  <si>
    <t xml:space="preserve"> </t>
  </si>
  <si>
    <t>(％)</t>
  </si>
  <si>
    <t>(％)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</si>
</sst>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  <numFmt numFmtId="195" formatCode="0.0000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 quotePrefix="1">
      <alignment horizontal="center"/>
    </xf>
    <xf numFmtId="178" fontId="4" fillId="0" borderId="29" xfId="0" applyNumberFormat="1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78" fontId="4" fillId="0" borderId="34" xfId="0" applyNumberFormat="1" applyFont="1" applyFill="1" applyBorder="1" applyAlignment="1">
      <alignment/>
    </xf>
    <xf numFmtId="0" fontId="4" fillId="0" borderId="0" xfId="61" applyFont="1" applyFill="1">
      <alignment/>
      <protection/>
    </xf>
    <xf numFmtId="178" fontId="4" fillId="0" borderId="19" xfId="0" applyNumberFormat="1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0" xfId="49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28" xfId="0" applyNumberFormat="1" applyFont="1" applyFill="1" applyBorder="1" applyAlignment="1">
      <alignment/>
    </xf>
    <xf numFmtId="178" fontId="4" fillId="0" borderId="22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93" fontId="4" fillId="0" borderId="0" xfId="49" applyNumberFormat="1" applyFont="1" applyFill="1" applyBorder="1" applyAlignment="1">
      <alignment/>
    </xf>
    <xf numFmtId="192" fontId="4" fillId="0" borderId="0" xfId="49" applyNumberFormat="1" applyFont="1" applyFill="1" applyBorder="1" applyAlignment="1">
      <alignment/>
    </xf>
    <xf numFmtId="191" fontId="4" fillId="0" borderId="0" xfId="49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9" fontId="4" fillId="0" borderId="28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93" fontId="4" fillId="0" borderId="16" xfId="49" applyNumberFormat="1" applyFont="1" applyFill="1" applyBorder="1" applyAlignment="1">
      <alignment/>
    </xf>
    <xf numFmtId="192" fontId="4" fillId="0" borderId="28" xfId="49" applyNumberFormat="1" applyFont="1" applyFill="1" applyBorder="1" applyAlignment="1">
      <alignment/>
    </xf>
    <xf numFmtId="191" fontId="4" fillId="0" borderId="16" xfId="49" applyNumberFormat="1" applyFont="1" applyFill="1" applyBorder="1" applyAlignment="1">
      <alignment/>
    </xf>
    <xf numFmtId="191" fontId="4" fillId="0" borderId="15" xfId="49" applyNumberFormat="1" applyFont="1" applyFill="1" applyBorder="1" applyAlignment="1">
      <alignment/>
    </xf>
    <xf numFmtId="191" fontId="4" fillId="0" borderId="28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85" fontId="4" fillId="0" borderId="0" xfId="0" applyNumberFormat="1" applyFont="1" applyFill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38" fontId="4" fillId="0" borderId="35" xfId="49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187" fontId="4" fillId="0" borderId="27" xfId="49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78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187" fontId="4" fillId="33" borderId="32" xfId="49" applyNumberFormat="1" applyFont="1" applyFill="1" applyBorder="1" applyAlignment="1">
      <alignment horizontal="center"/>
    </xf>
    <xf numFmtId="0" fontId="4" fillId="0" borderId="22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85" fontId="4" fillId="0" borderId="19" xfId="49" applyNumberFormat="1" applyFont="1" applyFill="1" applyBorder="1" applyAlignment="1">
      <alignment/>
    </xf>
    <xf numFmtId="185" fontId="4" fillId="0" borderId="34" xfId="49" applyNumberFormat="1" applyFont="1" applyFill="1" applyBorder="1" applyAlignment="1">
      <alignment/>
    </xf>
    <xf numFmtId="185" fontId="4" fillId="0" borderId="39" xfId="49" applyNumberFormat="1" applyFont="1" applyFill="1" applyBorder="1" applyAlignment="1">
      <alignment/>
    </xf>
    <xf numFmtId="178" fontId="4" fillId="0" borderId="23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9" fontId="4" fillId="0" borderId="22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21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38" fontId="4" fillId="0" borderId="44" xfId="49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178" fontId="4" fillId="0" borderId="44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distributed"/>
    </xf>
    <xf numFmtId="0" fontId="4" fillId="0" borderId="1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1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7"/>
  <sheetViews>
    <sheetView showGridLines="0" tabSelected="1" zoomScaleSheetLayoutView="6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5" sqref="E45"/>
    </sheetView>
  </sheetViews>
  <sheetFormatPr defaultColWidth="9.00390625" defaultRowHeight="13.5"/>
  <cols>
    <col min="1" max="1" width="4.125" style="1" customWidth="1"/>
    <col min="2" max="2" width="16.25390625" style="1" bestFit="1" customWidth="1"/>
    <col min="3" max="5" width="8.375" style="1" customWidth="1"/>
    <col min="6" max="8" width="10.625" style="1" customWidth="1"/>
    <col min="9" max="17" width="8.75390625" style="1" customWidth="1"/>
    <col min="18" max="18" width="10.125" style="1" bestFit="1" customWidth="1"/>
    <col min="19" max="19" width="10.625" style="1" customWidth="1"/>
    <col min="20" max="20" width="9.50390625" style="1" customWidth="1"/>
    <col min="21" max="25" width="8.75390625" style="1" customWidth="1"/>
    <col min="26" max="26" width="9.375" style="1" customWidth="1"/>
    <col min="27" max="16384" width="9.00390625" style="1" customWidth="1"/>
  </cols>
  <sheetData>
    <row r="1" ht="14.25" customHeight="1">
      <c r="M1" s="2" t="s">
        <v>24</v>
      </c>
    </row>
    <row r="2" spans="1:26" ht="21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3"/>
      <c r="Y2" s="3"/>
      <c r="Z2" s="3"/>
    </row>
    <row r="3" spans="1:26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8" customHeight="1">
      <c r="B4" s="85"/>
      <c r="L4" s="5"/>
      <c r="M4" s="5"/>
      <c r="N4" s="5"/>
      <c r="O4" s="5"/>
      <c r="P4" s="5"/>
      <c r="Q4" s="5"/>
      <c r="R4" s="5"/>
      <c r="S4" s="5"/>
      <c r="T4" s="6"/>
      <c r="U4" s="111"/>
      <c r="V4" s="111"/>
      <c r="W4" s="111"/>
      <c r="X4" s="111"/>
      <c r="Y4" s="111"/>
      <c r="Z4" s="111"/>
    </row>
    <row r="5" spans="1:27" ht="19.5" customHeight="1">
      <c r="A5" s="7"/>
      <c r="B5" s="8"/>
      <c r="C5" s="9" t="s">
        <v>0</v>
      </c>
      <c r="D5" s="9" t="s">
        <v>1</v>
      </c>
      <c r="E5" s="9" t="s">
        <v>2</v>
      </c>
      <c r="F5" s="9" t="s">
        <v>26</v>
      </c>
      <c r="G5" s="9" t="s">
        <v>27</v>
      </c>
      <c r="H5" s="9" t="s">
        <v>3</v>
      </c>
      <c r="I5" s="10"/>
      <c r="J5" s="10"/>
      <c r="K5" s="10"/>
      <c r="L5" s="24"/>
      <c r="M5" s="67"/>
      <c r="N5" s="8"/>
      <c r="O5" s="8"/>
      <c r="P5" s="8"/>
      <c r="Q5" s="8"/>
      <c r="R5" s="8"/>
      <c r="S5" s="11" t="s">
        <v>28</v>
      </c>
      <c r="T5" s="67"/>
      <c r="U5" s="9" t="s">
        <v>29</v>
      </c>
      <c r="V5" s="9" t="s">
        <v>29</v>
      </c>
      <c r="W5" s="9" t="s">
        <v>63</v>
      </c>
      <c r="X5" s="105" t="s">
        <v>64</v>
      </c>
      <c r="Y5" s="105"/>
      <c r="Z5" s="106"/>
      <c r="AA5" s="5"/>
    </row>
    <row r="6" spans="1:27" ht="19.5" customHeight="1">
      <c r="A6" s="108" t="s">
        <v>4</v>
      </c>
      <c r="B6" s="109"/>
      <c r="C6" s="13" t="s">
        <v>5</v>
      </c>
      <c r="D6" s="13" t="s">
        <v>5</v>
      </c>
      <c r="E6" s="13" t="s">
        <v>6</v>
      </c>
      <c r="F6" s="13"/>
      <c r="G6" s="13" t="s">
        <v>30</v>
      </c>
      <c r="H6" s="13"/>
      <c r="I6" s="14" t="s">
        <v>7</v>
      </c>
      <c r="J6" s="14" t="s">
        <v>8</v>
      </c>
      <c r="K6" s="14" t="s">
        <v>31</v>
      </c>
      <c r="L6" s="14" t="s">
        <v>65</v>
      </c>
      <c r="M6" s="95" t="s">
        <v>9</v>
      </c>
      <c r="N6" s="95" t="s">
        <v>10</v>
      </c>
      <c r="O6" s="14" t="s">
        <v>66</v>
      </c>
      <c r="P6" s="14" t="s">
        <v>11</v>
      </c>
      <c r="Q6" s="14" t="s">
        <v>32</v>
      </c>
      <c r="R6" s="14" t="s">
        <v>12</v>
      </c>
      <c r="S6" s="13"/>
      <c r="T6" s="14" t="s">
        <v>33</v>
      </c>
      <c r="U6" s="13" t="s">
        <v>34</v>
      </c>
      <c r="V6" s="13" t="s">
        <v>35</v>
      </c>
      <c r="W6" s="13" t="s">
        <v>67</v>
      </c>
      <c r="X6" s="107" t="s">
        <v>36</v>
      </c>
      <c r="Y6" s="107"/>
      <c r="Z6" s="15" t="s">
        <v>13</v>
      </c>
      <c r="AA6" s="5"/>
    </row>
    <row r="7" spans="1:27" ht="19.5" customHeight="1">
      <c r="A7" s="110"/>
      <c r="B7" s="109"/>
      <c r="C7" s="13"/>
      <c r="D7" s="13"/>
      <c r="E7" s="13"/>
      <c r="F7" s="13"/>
      <c r="G7" s="13"/>
      <c r="H7" s="13"/>
      <c r="I7" s="13"/>
      <c r="J7" s="13"/>
      <c r="K7" s="13" t="s">
        <v>68</v>
      </c>
      <c r="L7" s="13" t="s">
        <v>14</v>
      </c>
      <c r="M7" s="96" t="s">
        <v>15</v>
      </c>
      <c r="N7" s="96" t="s">
        <v>16</v>
      </c>
      <c r="O7" s="13" t="s">
        <v>17</v>
      </c>
      <c r="P7" s="13"/>
      <c r="Q7" s="13" t="s">
        <v>37</v>
      </c>
      <c r="R7" s="13" t="s">
        <v>3</v>
      </c>
      <c r="S7" s="13"/>
      <c r="T7" s="13" t="s">
        <v>38</v>
      </c>
      <c r="U7" s="13" t="s">
        <v>39</v>
      </c>
      <c r="V7" s="13" t="s">
        <v>40</v>
      </c>
      <c r="W7" s="13" t="s">
        <v>41</v>
      </c>
      <c r="X7" s="13" t="s">
        <v>26</v>
      </c>
      <c r="Y7" s="13" t="s">
        <v>34</v>
      </c>
      <c r="Z7" s="16" t="s">
        <v>42</v>
      </c>
      <c r="AA7" s="5"/>
    </row>
    <row r="8" spans="1:27" ht="19.5" customHeight="1">
      <c r="A8" s="17"/>
      <c r="B8" s="18" t="s">
        <v>18</v>
      </c>
      <c r="C8" s="19" t="s">
        <v>19</v>
      </c>
      <c r="D8" s="19" t="s">
        <v>19</v>
      </c>
      <c r="E8" s="19" t="s">
        <v>20</v>
      </c>
      <c r="F8" s="19" t="s">
        <v>21</v>
      </c>
      <c r="G8" s="19" t="s">
        <v>21</v>
      </c>
      <c r="H8" s="19" t="s">
        <v>21</v>
      </c>
      <c r="I8" s="19" t="s">
        <v>21</v>
      </c>
      <c r="J8" s="19" t="s">
        <v>21</v>
      </c>
      <c r="K8" s="19" t="s">
        <v>21</v>
      </c>
      <c r="L8" s="19" t="s">
        <v>21</v>
      </c>
      <c r="M8" s="18" t="s">
        <v>21</v>
      </c>
      <c r="N8" s="18" t="s">
        <v>21</v>
      </c>
      <c r="O8" s="19" t="s">
        <v>21</v>
      </c>
      <c r="P8" s="19" t="s">
        <v>21</v>
      </c>
      <c r="Q8" s="19" t="s">
        <v>21</v>
      </c>
      <c r="R8" s="19" t="s">
        <v>21</v>
      </c>
      <c r="S8" s="19" t="s">
        <v>21</v>
      </c>
      <c r="T8" s="19" t="s">
        <v>21</v>
      </c>
      <c r="U8" s="19" t="s">
        <v>22</v>
      </c>
      <c r="V8" s="19" t="s">
        <v>22</v>
      </c>
      <c r="W8" s="19" t="s">
        <v>22</v>
      </c>
      <c r="X8" s="20"/>
      <c r="Y8" s="19" t="s">
        <v>43</v>
      </c>
      <c r="Z8" s="21" t="s">
        <v>44</v>
      </c>
      <c r="AA8" s="5"/>
    </row>
    <row r="9" spans="1:27" ht="19.5" customHeight="1">
      <c r="A9" s="17"/>
      <c r="B9" s="22" t="s">
        <v>45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97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23"/>
      <c r="Z9" s="25"/>
      <c r="AA9" s="5"/>
    </row>
    <row r="10" spans="1:27" ht="19.5" customHeight="1">
      <c r="A10" s="26"/>
      <c r="B10" s="81" t="s">
        <v>62</v>
      </c>
      <c r="C10" s="57">
        <v>3.45</v>
      </c>
      <c r="D10" s="57">
        <v>1.66</v>
      </c>
      <c r="E10" s="27">
        <v>47.4</v>
      </c>
      <c r="F10" s="29">
        <v>528762</v>
      </c>
      <c r="G10" s="29">
        <v>442504</v>
      </c>
      <c r="H10" s="29">
        <v>323459</v>
      </c>
      <c r="I10" s="29">
        <v>70352</v>
      </c>
      <c r="J10" s="29">
        <v>20207</v>
      </c>
      <c r="K10" s="29">
        <v>21555</v>
      </c>
      <c r="L10" s="29">
        <v>9914</v>
      </c>
      <c r="M10" s="92">
        <v>14846</v>
      </c>
      <c r="N10" s="92">
        <v>11697</v>
      </c>
      <c r="O10" s="29">
        <v>46259</v>
      </c>
      <c r="P10" s="29">
        <v>19090</v>
      </c>
      <c r="Q10" s="29">
        <v>33166</v>
      </c>
      <c r="R10" s="29">
        <v>76372</v>
      </c>
      <c r="S10" s="29">
        <v>119046</v>
      </c>
      <c r="T10" s="29">
        <v>80900</v>
      </c>
      <c r="U10" s="27">
        <v>73.1</v>
      </c>
      <c r="V10" s="27">
        <v>18.3</v>
      </c>
      <c r="W10" s="27">
        <v>21.7</v>
      </c>
      <c r="X10" s="27">
        <f>(F10/$F$13)/(Z10/100)*100</f>
        <v>100.84395289986526</v>
      </c>
      <c r="Y10" s="27">
        <f aca="true" t="shared" si="0" ref="Y10:Y15">(H10/$H$13)/(Z10/100)*100</f>
        <v>100.90964180632061</v>
      </c>
      <c r="Z10" s="86">
        <v>100.7</v>
      </c>
      <c r="AA10" s="5"/>
    </row>
    <row r="11" spans="1:27" ht="19.5" customHeight="1">
      <c r="A11" s="30" t="s">
        <v>49</v>
      </c>
      <c r="B11" s="82">
        <v>20</v>
      </c>
      <c r="C11" s="57">
        <v>3.45</v>
      </c>
      <c r="D11" s="57">
        <v>1.68</v>
      </c>
      <c r="E11" s="45">
        <v>47.4</v>
      </c>
      <c r="F11" s="58">
        <v>534235</v>
      </c>
      <c r="G11" s="58">
        <v>442749</v>
      </c>
      <c r="H11" s="58">
        <v>324929</v>
      </c>
      <c r="I11" s="29">
        <v>71051</v>
      </c>
      <c r="J11" s="59">
        <v>19156</v>
      </c>
      <c r="K11" s="58">
        <v>22666</v>
      </c>
      <c r="L11" s="29">
        <v>10501</v>
      </c>
      <c r="M11" s="92">
        <v>14263</v>
      </c>
      <c r="N11" s="59">
        <v>11593</v>
      </c>
      <c r="O11" s="29">
        <v>48259</v>
      </c>
      <c r="P11" s="29">
        <v>18789</v>
      </c>
      <c r="Q11" s="59">
        <v>33390</v>
      </c>
      <c r="R11" s="29">
        <v>75260</v>
      </c>
      <c r="S11" s="59">
        <v>117820</v>
      </c>
      <c r="T11" s="29">
        <v>81213</v>
      </c>
      <c r="U11" s="46">
        <v>73.4</v>
      </c>
      <c r="V11" s="27">
        <v>18.3</v>
      </c>
      <c r="W11" s="45">
        <v>21.9</v>
      </c>
      <c r="X11" s="46">
        <f>(F11/$F$13)/(Z11/100)*100</f>
        <v>100.49065797942531</v>
      </c>
      <c r="Y11" s="27">
        <f t="shared" si="0"/>
        <v>99.97827228195332</v>
      </c>
      <c r="Z11" s="86">
        <v>102.1</v>
      </c>
      <c r="AA11" s="5"/>
    </row>
    <row r="12" spans="1:27" ht="19.5" customHeight="1">
      <c r="A12" s="30"/>
      <c r="B12" s="82">
        <v>21</v>
      </c>
      <c r="C12" s="57">
        <v>3.43</v>
      </c>
      <c r="D12" s="57">
        <v>1.67</v>
      </c>
      <c r="E12" s="27">
        <v>47.1</v>
      </c>
      <c r="F12" s="29">
        <v>518226</v>
      </c>
      <c r="G12" s="29">
        <v>427912</v>
      </c>
      <c r="H12" s="29">
        <v>319060</v>
      </c>
      <c r="I12" s="29">
        <v>70134</v>
      </c>
      <c r="J12" s="29">
        <v>19614</v>
      </c>
      <c r="K12" s="29">
        <v>21466</v>
      </c>
      <c r="L12" s="29">
        <v>10152</v>
      </c>
      <c r="M12" s="92">
        <v>13773</v>
      </c>
      <c r="N12" s="92">
        <v>12036</v>
      </c>
      <c r="O12" s="29">
        <v>47093</v>
      </c>
      <c r="P12" s="29">
        <v>19493</v>
      </c>
      <c r="Q12" s="29">
        <v>33243</v>
      </c>
      <c r="R12" s="29">
        <v>72055</v>
      </c>
      <c r="S12" s="29">
        <v>108852</v>
      </c>
      <c r="T12" s="29">
        <v>69519</v>
      </c>
      <c r="U12" s="27">
        <v>74.6</v>
      </c>
      <c r="V12" s="27">
        <v>16.2</v>
      </c>
      <c r="W12" s="27">
        <v>22</v>
      </c>
      <c r="X12" s="27">
        <f>(F12/$F$13)/(Z12/100)*100</f>
        <v>98.83455758069901</v>
      </c>
      <c r="Y12" s="27">
        <f t="shared" si="0"/>
        <v>99.53728390530067</v>
      </c>
      <c r="Z12" s="87">
        <v>100.7</v>
      </c>
      <c r="AA12" s="5"/>
    </row>
    <row r="13" spans="1:35" ht="19.5" customHeight="1">
      <c r="A13" s="30"/>
      <c r="B13" s="82">
        <v>22</v>
      </c>
      <c r="C13" s="57">
        <v>3.41</v>
      </c>
      <c r="D13" s="57">
        <v>1.66</v>
      </c>
      <c r="E13" s="27">
        <v>47.3</v>
      </c>
      <c r="F13" s="29">
        <v>520692</v>
      </c>
      <c r="G13" s="29">
        <v>429967</v>
      </c>
      <c r="H13" s="29">
        <v>318315</v>
      </c>
      <c r="I13" s="29">
        <v>69597</v>
      </c>
      <c r="J13" s="29">
        <v>20694</v>
      </c>
      <c r="K13" s="29">
        <v>21704</v>
      </c>
      <c r="L13" s="29">
        <v>10638</v>
      </c>
      <c r="M13" s="92">
        <v>13573</v>
      </c>
      <c r="N13" s="92">
        <v>11398</v>
      </c>
      <c r="O13" s="29">
        <v>48002</v>
      </c>
      <c r="P13" s="29">
        <v>18195</v>
      </c>
      <c r="Q13" s="29">
        <v>34160</v>
      </c>
      <c r="R13" s="29">
        <v>70353</v>
      </c>
      <c r="S13" s="29">
        <v>111653</v>
      </c>
      <c r="T13" s="29">
        <v>76832</v>
      </c>
      <c r="U13" s="27">
        <v>74</v>
      </c>
      <c r="V13" s="27">
        <v>17.9</v>
      </c>
      <c r="W13" s="27">
        <v>21.9</v>
      </c>
      <c r="X13" s="27">
        <v>100</v>
      </c>
      <c r="Y13" s="27">
        <f t="shared" si="0"/>
        <v>100</v>
      </c>
      <c r="Z13" s="87">
        <v>100</v>
      </c>
      <c r="AA13" s="5"/>
      <c r="AB13" s="5"/>
      <c r="AC13" s="5"/>
      <c r="AD13" s="5"/>
      <c r="AE13" s="5"/>
      <c r="AF13" s="5"/>
      <c r="AG13" s="5"/>
      <c r="AH13" s="5"/>
      <c r="AI13" s="5"/>
    </row>
    <row r="14" spans="1:28" ht="19.5" customHeight="1">
      <c r="A14" s="30"/>
      <c r="B14" s="31">
        <v>23</v>
      </c>
      <c r="C14" s="57">
        <v>3.42</v>
      </c>
      <c r="D14" s="57">
        <v>1.66</v>
      </c>
      <c r="E14" s="27">
        <v>47.3</v>
      </c>
      <c r="F14" s="29">
        <v>510117</v>
      </c>
      <c r="G14" s="29">
        <v>420500</v>
      </c>
      <c r="H14" s="29">
        <v>308826</v>
      </c>
      <c r="I14" s="29">
        <v>68417</v>
      </c>
      <c r="J14" s="29">
        <v>21596</v>
      </c>
      <c r="K14" s="29">
        <v>21742</v>
      </c>
      <c r="L14" s="29">
        <v>10406</v>
      </c>
      <c r="M14" s="92">
        <v>13102</v>
      </c>
      <c r="N14" s="92">
        <v>10879</v>
      </c>
      <c r="O14" s="29">
        <v>45488</v>
      </c>
      <c r="P14" s="29">
        <v>18611</v>
      </c>
      <c r="Q14" s="29">
        <v>31294</v>
      </c>
      <c r="R14" s="29">
        <v>67291</v>
      </c>
      <c r="S14" s="29">
        <v>111675</v>
      </c>
      <c r="T14" s="29">
        <v>76783</v>
      </c>
      <c r="U14" s="27">
        <v>73.4</v>
      </c>
      <c r="V14" s="27">
        <v>18.3</v>
      </c>
      <c r="W14" s="27">
        <v>22.2</v>
      </c>
      <c r="X14" s="27">
        <f>(F14/$F$13)/(Z14/100)*100</f>
        <v>98.26384040231132</v>
      </c>
      <c r="Y14" s="27">
        <f t="shared" si="0"/>
        <v>97.31092339267461</v>
      </c>
      <c r="Z14" s="86">
        <v>99.7</v>
      </c>
      <c r="AA14" s="5"/>
      <c r="AB14" s="69"/>
    </row>
    <row r="15" spans="1:28" ht="19.5" customHeight="1">
      <c r="A15" s="78"/>
      <c r="B15" s="31">
        <v>24</v>
      </c>
      <c r="C15" s="57">
        <v>3.42</v>
      </c>
      <c r="D15" s="57">
        <v>1.68</v>
      </c>
      <c r="E15" s="27">
        <v>47.8</v>
      </c>
      <c r="F15" s="29">
        <v>518506</v>
      </c>
      <c r="G15" s="29">
        <v>425005</v>
      </c>
      <c r="H15" s="29">
        <v>313874</v>
      </c>
      <c r="I15" s="29">
        <v>69469</v>
      </c>
      <c r="J15" s="29">
        <v>20479</v>
      </c>
      <c r="K15" s="29">
        <v>22511</v>
      </c>
      <c r="L15" s="29">
        <v>10484</v>
      </c>
      <c r="M15" s="92">
        <v>13552</v>
      </c>
      <c r="N15" s="92">
        <v>11721</v>
      </c>
      <c r="O15" s="29">
        <v>50233</v>
      </c>
      <c r="P15" s="29">
        <v>17992</v>
      </c>
      <c r="Q15" s="29">
        <v>30506</v>
      </c>
      <c r="R15" s="29">
        <v>66926</v>
      </c>
      <c r="S15" s="29">
        <v>111131</v>
      </c>
      <c r="T15" s="29">
        <v>77760</v>
      </c>
      <c r="U15" s="27">
        <v>73.9</v>
      </c>
      <c r="V15" s="27">
        <v>18.3</v>
      </c>
      <c r="W15" s="27">
        <v>22.1</v>
      </c>
      <c r="X15" s="32">
        <f>(F15/$F$13)/(Z15/100)*100</f>
        <v>99.87981351658703</v>
      </c>
      <c r="Y15" s="32">
        <f t="shared" si="0"/>
        <v>98.90154575376539</v>
      </c>
      <c r="Z15" s="88">
        <v>99.7</v>
      </c>
      <c r="AA15" s="5"/>
      <c r="AB15" s="69"/>
    </row>
    <row r="16" spans="1:28" ht="19.5" customHeight="1">
      <c r="A16" s="30"/>
      <c r="B16" s="83" t="s">
        <v>46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4"/>
      <c r="N16" s="34"/>
      <c r="O16" s="35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6"/>
      <c r="AA16" s="5"/>
      <c r="AB16" s="112"/>
    </row>
    <row r="17" spans="1:28" ht="19.5" customHeight="1">
      <c r="A17" s="30"/>
      <c r="B17" s="81" t="s">
        <v>62</v>
      </c>
      <c r="C17" s="60">
        <v>3.39</v>
      </c>
      <c r="D17" s="60">
        <v>1.88</v>
      </c>
      <c r="E17" s="65">
        <v>48.8</v>
      </c>
      <c r="F17" s="62">
        <v>645763</v>
      </c>
      <c r="G17" s="62">
        <v>546492</v>
      </c>
      <c r="H17" s="62">
        <v>360309</v>
      </c>
      <c r="I17" s="62">
        <v>69510</v>
      </c>
      <c r="J17" s="62">
        <v>18761</v>
      </c>
      <c r="K17" s="62">
        <v>23010</v>
      </c>
      <c r="L17" s="62">
        <v>11307</v>
      </c>
      <c r="M17" s="63">
        <v>15506</v>
      </c>
      <c r="N17" s="63">
        <v>10887</v>
      </c>
      <c r="O17" s="62">
        <v>48931</v>
      </c>
      <c r="P17" s="62">
        <v>10790</v>
      </c>
      <c r="Q17" s="62">
        <v>28967</v>
      </c>
      <c r="R17" s="62">
        <v>122640</v>
      </c>
      <c r="S17" s="62">
        <v>186184</v>
      </c>
      <c r="T17" s="62">
        <v>172072</v>
      </c>
      <c r="U17" s="65">
        <v>65.9</v>
      </c>
      <c r="V17" s="65">
        <v>31.5</v>
      </c>
      <c r="W17" s="65">
        <v>19.3</v>
      </c>
      <c r="X17" s="27">
        <f>(F17/$F$20)/(Z17/100)*100</f>
        <v>100.75583217859774</v>
      </c>
      <c r="Y17" s="27">
        <f>(H17/$H$20)/(Z17/100)*100</f>
        <v>97.66089698439464</v>
      </c>
      <c r="Z17" s="37">
        <v>101</v>
      </c>
      <c r="AA17" s="5"/>
      <c r="AB17" s="113"/>
    </row>
    <row r="18" spans="1:35" ht="19.5" customHeight="1">
      <c r="A18" s="30" t="s">
        <v>50</v>
      </c>
      <c r="B18" s="82">
        <v>20</v>
      </c>
      <c r="C18" s="60">
        <v>3.62</v>
      </c>
      <c r="D18" s="53">
        <v>1.91</v>
      </c>
      <c r="E18" s="61">
        <v>48.3</v>
      </c>
      <c r="F18" s="62">
        <v>562723</v>
      </c>
      <c r="G18" s="63">
        <v>475806</v>
      </c>
      <c r="H18" s="64">
        <v>337713</v>
      </c>
      <c r="I18" s="62">
        <v>72798</v>
      </c>
      <c r="J18" s="55">
        <v>11993</v>
      </c>
      <c r="K18" s="64">
        <v>24701</v>
      </c>
      <c r="L18" s="62">
        <v>9531</v>
      </c>
      <c r="M18" s="63">
        <v>10592</v>
      </c>
      <c r="N18" s="55">
        <v>16294</v>
      </c>
      <c r="O18" s="62">
        <v>52382</v>
      </c>
      <c r="P18" s="62">
        <v>16270</v>
      </c>
      <c r="Q18" s="62">
        <v>28414</v>
      </c>
      <c r="R18" s="62">
        <v>94738</v>
      </c>
      <c r="S18" s="62">
        <v>138093</v>
      </c>
      <c r="T18" s="64">
        <v>116397</v>
      </c>
      <c r="U18" s="61">
        <v>71</v>
      </c>
      <c r="V18" s="65">
        <v>24.5</v>
      </c>
      <c r="W18" s="54">
        <v>21.6</v>
      </c>
      <c r="X18" s="27">
        <f>(F18/$F$20)/(Z18/100)*100</f>
        <v>86.59904844478096</v>
      </c>
      <c r="Y18" s="27">
        <f>(H18/$H$20)/(Z18/100)*100</f>
        <v>90.28483203914193</v>
      </c>
      <c r="Z18" s="39">
        <v>102.4</v>
      </c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26" ht="19.5" customHeight="1">
      <c r="A19" s="30"/>
      <c r="B19" s="82">
        <v>21</v>
      </c>
      <c r="C19" s="60">
        <v>3.7</v>
      </c>
      <c r="D19" s="60">
        <v>1.81</v>
      </c>
      <c r="E19" s="65">
        <v>50.14</v>
      </c>
      <c r="F19" s="62">
        <v>551856</v>
      </c>
      <c r="G19" s="62">
        <v>470391</v>
      </c>
      <c r="H19" s="62">
        <v>334120</v>
      </c>
      <c r="I19" s="62">
        <v>73715</v>
      </c>
      <c r="J19" s="62">
        <v>8998</v>
      </c>
      <c r="K19" s="62">
        <v>22802</v>
      </c>
      <c r="L19" s="62">
        <v>11193</v>
      </c>
      <c r="M19" s="63">
        <v>11952</v>
      </c>
      <c r="N19" s="63">
        <v>14302</v>
      </c>
      <c r="O19" s="62">
        <v>46849</v>
      </c>
      <c r="P19" s="62">
        <v>18027</v>
      </c>
      <c r="Q19" s="62">
        <v>29559</v>
      </c>
      <c r="R19" s="62">
        <v>96724</v>
      </c>
      <c r="S19" s="62">
        <v>136271</v>
      </c>
      <c r="T19" s="62">
        <v>107131</v>
      </c>
      <c r="U19" s="65">
        <v>71</v>
      </c>
      <c r="V19" s="65">
        <v>22.8</v>
      </c>
      <c r="W19" s="65">
        <v>22.1</v>
      </c>
      <c r="X19" s="27">
        <f>(F19/$F$20)/(Z19/100)*100</f>
        <v>85.76423616991781</v>
      </c>
      <c r="Y19" s="27">
        <f>(H19/$H$20)/(Z19/100)*100</f>
        <v>90.20518261117513</v>
      </c>
      <c r="Z19" s="37">
        <v>101.4</v>
      </c>
    </row>
    <row r="20" spans="1:83" ht="19.5" customHeight="1">
      <c r="A20" s="30"/>
      <c r="B20" s="82">
        <v>22</v>
      </c>
      <c r="C20" s="60">
        <v>3.47</v>
      </c>
      <c r="D20" s="60">
        <v>1.89</v>
      </c>
      <c r="E20" s="65">
        <v>50.5</v>
      </c>
      <c r="F20" s="62">
        <v>634573</v>
      </c>
      <c r="G20" s="62">
        <v>529039</v>
      </c>
      <c r="H20" s="62">
        <v>365286</v>
      </c>
      <c r="I20" s="62">
        <v>74107</v>
      </c>
      <c r="J20" s="62">
        <v>13524</v>
      </c>
      <c r="K20" s="62">
        <v>25437</v>
      </c>
      <c r="L20" s="62">
        <v>10671</v>
      </c>
      <c r="M20" s="63">
        <v>12644</v>
      </c>
      <c r="N20" s="63">
        <v>12201</v>
      </c>
      <c r="O20" s="62">
        <v>49479</v>
      </c>
      <c r="P20" s="62">
        <v>17524</v>
      </c>
      <c r="Q20" s="62">
        <v>29107</v>
      </c>
      <c r="R20" s="62">
        <v>120591</v>
      </c>
      <c r="S20" s="62">
        <v>163754</v>
      </c>
      <c r="T20" s="62">
        <v>129018</v>
      </c>
      <c r="U20" s="65">
        <v>69</v>
      </c>
      <c r="V20" s="65">
        <v>24.4</v>
      </c>
      <c r="W20" s="65">
        <v>20.3</v>
      </c>
      <c r="X20" s="27">
        <v>100</v>
      </c>
      <c r="Y20" s="27">
        <v>100</v>
      </c>
      <c r="Z20" s="39">
        <v>100</v>
      </c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</row>
    <row r="21" spans="1:45" ht="19.5" customHeight="1">
      <c r="A21" s="30"/>
      <c r="B21" s="31">
        <v>23</v>
      </c>
      <c r="C21" s="60">
        <v>3.88</v>
      </c>
      <c r="D21" s="60">
        <v>1.85</v>
      </c>
      <c r="E21" s="65">
        <v>49.6</v>
      </c>
      <c r="F21" s="62">
        <v>578879</v>
      </c>
      <c r="G21" s="62">
        <v>485029</v>
      </c>
      <c r="H21" s="62">
        <v>348419</v>
      </c>
      <c r="I21" s="62">
        <v>73575</v>
      </c>
      <c r="J21" s="62">
        <v>11685</v>
      </c>
      <c r="K21" s="62">
        <v>26768</v>
      </c>
      <c r="L21" s="62">
        <v>8613</v>
      </c>
      <c r="M21" s="63">
        <v>13308</v>
      </c>
      <c r="N21" s="63">
        <v>10630</v>
      </c>
      <c r="O21" s="62">
        <v>47819</v>
      </c>
      <c r="P21" s="62">
        <v>18627</v>
      </c>
      <c r="Q21" s="62">
        <v>32339</v>
      </c>
      <c r="R21" s="62">
        <v>105055</v>
      </c>
      <c r="S21" s="62">
        <v>136610</v>
      </c>
      <c r="T21" s="62">
        <v>103259</v>
      </c>
      <c r="U21" s="65">
        <v>71.8</v>
      </c>
      <c r="V21" s="65">
        <v>21.3</v>
      </c>
      <c r="W21" s="65">
        <v>21.1</v>
      </c>
      <c r="X21" s="27">
        <f>(F21/$F$20)/(Z21/100)*100</f>
        <v>91.95906208304767</v>
      </c>
      <c r="Y21" s="27">
        <f>(H21/$H$20)/(Z21/100)*100</f>
        <v>96.15173607670738</v>
      </c>
      <c r="Z21" s="39">
        <v>99.2</v>
      </c>
      <c r="AA21" s="38"/>
      <c r="AB21" s="6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</row>
    <row r="22" spans="1:45" ht="19.5" customHeight="1">
      <c r="A22" s="30"/>
      <c r="B22" s="31">
        <v>24</v>
      </c>
      <c r="C22" s="90">
        <v>3.7</v>
      </c>
      <c r="D22" s="90">
        <v>1.81</v>
      </c>
      <c r="E22" s="47">
        <v>47.9</v>
      </c>
      <c r="F22" s="91">
        <v>520011</v>
      </c>
      <c r="G22" s="91">
        <v>440703</v>
      </c>
      <c r="H22" s="91">
        <v>287169</v>
      </c>
      <c r="I22" s="91">
        <v>65762</v>
      </c>
      <c r="J22" s="91">
        <v>16145</v>
      </c>
      <c r="K22" s="91">
        <v>24754</v>
      </c>
      <c r="L22" s="91">
        <v>8156</v>
      </c>
      <c r="M22" s="93">
        <v>10503</v>
      </c>
      <c r="N22" s="93">
        <v>8970</v>
      </c>
      <c r="O22" s="91">
        <v>39569</v>
      </c>
      <c r="P22" s="91">
        <v>12719</v>
      </c>
      <c r="Q22" s="91">
        <v>24429</v>
      </c>
      <c r="R22" s="91">
        <v>76165</v>
      </c>
      <c r="S22" s="91">
        <v>153533</v>
      </c>
      <c r="T22" s="91">
        <v>128852</v>
      </c>
      <c r="U22" s="47">
        <v>65.2</v>
      </c>
      <c r="V22" s="47">
        <v>29.2</v>
      </c>
      <c r="W22" s="47">
        <v>22.9</v>
      </c>
      <c r="X22" s="47">
        <f>(F22/$F$20)/(Z22/100)*100</f>
        <v>82.44124779913079</v>
      </c>
      <c r="Y22" s="47">
        <f>(H22/$H$20)/(Z22/100)*100</f>
        <v>79.08937503406139</v>
      </c>
      <c r="Z22" s="89">
        <v>99.4</v>
      </c>
      <c r="AA22" s="38"/>
      <c r="AB22" s="69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</row>
    <row r="23" spans="1:27" s="41" customFormat="1" ht="19.5" customHeight="1">
      <c r="A23" s="79"/>
      <c r="B23" s="22" t="s">
        <v>45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98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/>
      <c r="AA23" s="40"/>
    </row>
    <row r="24" spans="1:27" s="41" customFormat="1" ht="19.5" customHeight="1">
      <c r="A24" s="30"/>
      <c r="B24" s="81" t="s">
        <v>62</v>
      </c>
      <c r="C24" s="42"/>
      <c r="D24" s="42"/>
      <c r="E24" s="42"/>
      <c r="F24" s="28"/>
      <c r="G24" s="28"/>
      <c r="H24" s="27">
        <f aca="true" t="shared" si="1" ref="H24:H29">SUM(I24:R24)</f>
        <v>99.99969084180685</v>
      </c>
      <c r="I24" s="27">
        <f>I10/$H$10*100</f>
        <v>21.749897204900776</v>
      </c>
      <c r="J24" s="27">
        <f>J10/$H$10*100</f>
        <v>6.247159609100381</v>
      </c>
      <c r="K24" s="27">
        <f>K10/$H$10*100</f>
        <v>6.663904853474474</v>
      </c>
      <c r="L24" s="27">
        <f aca="true" t="shared" si="2" ref="L24:R24">L10/$H$10*100</f>
        <v>3.0649943269471556</v>
      </c>
      <c r="M24" s="94">
        <f t="shared" si="2"/>
        <v>4.589762535591837</v>
      </c>
      <c r="N24" s="94">
        <f t="shared" si="2"/>
        <v>3.6162233853440466</v>
      </c>
      <c r="O24" s="27">
        <f t="shared" si="2"/>
        <v>14.30134885719674</v>
      </c>
      <c r="P24" s="27">
        <f t="shared" si="2"/>
        <v>5.901829907345289</v>
      </c>
      <c r="Q24" s="27">
        <f t="shared" si="2"/>
        <v>10.253540634207118</v>
      </c>
      <c r="R24" s="27">
        <f t="shared" si="2"/>
        <v>23.611029527699028</v>
      </c>
      <c r="S24" s="27"/>
      <c r="T24" s="27"/>
      <c r="U24" s="27"/>
      <c r="V24" s="27"/>
      <c r="W24" s="27"/>
      <c r="X24" s="42"/>
      <c r="Y24" s="27"/>
      <c r="Z24" s="39"/>
      <c r="AA24" s="40"/>
    </row>
    <row r="25" spans="1:27" ht="19.5" customHeight="1">
      <c r="A25" s="30" t="s">
        <v>51</v>
      </c>
      <c r="B25" s="82">
        <v>20</v>
      </c>
      <c r="C25" s="42"/>
      <c r="D25" s="42"/>
      <c r="E25" s="42"/>
      <c r="F25" s="28"/>
      <c r="G25" s="28"/>
      <c r="H25" s="27">
        <f t="shared" si="1"/>
        <v>99.99969224045869</v>
      </c>
      <c r="I25" s="27">
        <f>I11/$H$11*100</f>
        <v>21.866623169984827</v>
      </c>
      <c r="J25" s="27">
        <f aca="true" t="shared" si="3" ref="J25:R25">J11/$H$11*100</f>
        <v>5.895441773433581</v>
      </c>
      <c r="K25" s="27">
        <f t="shared" si="3"/>
        <v>6.975677763449861</v>
      </c>
      <c r="L25" s="27">
        <f t="shared" si="3"/>
        <v>3.2317829433507015</v>
      </c>
      <c r="M25" s="94">
        <f t="shared" si="3"/>
        <v>4.389574337778407</v>
      </c>
      <c r="N25" s="94">
        <f t="shared" si="3"/>
        <v>3.5678563624668773</v>
      </c>
      <c r="O25" s="27">
        <f t="shared" si="3"/>
        <v>14.852167704329252</v>
      </c>
      <c r="P25" s="27">
        <f t="shared" si="3"/>
        <v>5.78249402177091</v>
      </c>
      <c r="Q25" s="27">
        <f t="shared" si="3"/>
        <v>10.276091084513848</v>
      </c>
      <c r="R25" s="27">
        <f t="shared" si="3"/>
        <v>23.16198307938042</v>
      </c>
      <c r="S25" s="27"/>
      <c r="T25" s="27"/>
      <c r="U25" s="27"/>
      <c r="V25" s="27"/>
      <c r="W25" s="27"/>
      <c r="X25" s="42"/>
      <c r="Y25" s="27"/>
      <c r="Z25" s="39"/>
      <c r="AA25" s="5"/>
    </row>
    <row r="26" spans="1:27" ht="19.5" customHeight="1">
      <c r="A26" s="30"/>
      <c r="B26" s="82">
        <v>21</v>
      </c>
      <c r="C26" s="42"/>
      <c r="D26" s="42"/>
      <c r="E26" s="42"/>
      <c r="F26" s="42"/>
      <c r="G26" s="42"/>
      <c r="H26" s="27">
        <f t="shared" si="1"/>
        <v>99.99968657932678</v>
      </c>
      <c r="I26" s="27">
        <f>I12/$H$12*100</f>
        <v>21.981445496144925</v>
      </c>
      <c r="J26" s="27">
        <f aca="true" t="shared" si="4" ref="J26:R26">J12/$H$12*100</f>
        <v>6.1474330846862655</v>
      </c>
      <c r="K26" s="27">
        <f t="shared" si="4"/>
        <v>6.727888171503793</v>
      </c>
      <c r="L26" s="27">
        <f t="shared" si="4"/>
        <v>3.1818466746066574</v>
      </c>
      <c r="M26" s="94">
        <f t="shared" si="4"/>
        <v>4.316742932363819</v>
      </c>
      <c r="N26" s="94">
        <f t="shared" si="4"/>
        <v>3.772331222967467</v>
      </c>
      <c r="O26" s="27">
        <f t="shared" si="4"/>
        <v>14.759919764307652</v>
      </c>
      <c r="P26" s="27">
        <f t="shared" si="4"/>
        <v>6.109509183225725</v>
      </c>
      <c r="Q26" s="27">
        <f t="shared" si="4"/>
        <v>10.419043440105309</v>
      </c>
      <c r="R26" s="27">
        <f t="shared" si="4"/>
        <v>22.58352660941516</v>
      </c>
      <c r="S26" s="27"/>
      <c r="T26" s="42"/>
      <c r="U26" s="42"/>
      <c r="V26" s="42"/>
      <c r="W26" s="42"/>
      <c r="X26" s="42"/>
      <c r="Y26" s="42"/>
      <c r="Z26" s="43"/>
      <c r="AA26" s="5"/>
    </row>
    <row r="27" spans="1:27" ht="19.5" customHeight="1">
      <c r="A27" s="30" t="s">
        <v>69</v>
      </c>
      <c r="B27" s="82">
        <v>22</v>
      </c>
      <c r="C27" s="42"/>
      <c r="D27" s="42"/>
      <c r="E27" s="42"/>
      <c r="F27" s="12"/>
      <c r="G27" s="12"/>
      <c r="H27" s="27">
        <f t="shared" si="1"/>
        <v>99.9996858457817</v>
      </c>
      <c r="I27" s="27">
        <f>I13/$H$13*100</f>
        <v>21.864191131426416</v>
      </c>
      <c r="J27" s="27">
        <f aca="true" t="shared" si="5" ref="J27:R27">J13/$H$13*100</f>
        <v>6.501107393619527</v>
      </c>
      <c r="K27" s="27">
        <f t="shared" si="5"/>
        <v>6.818403154108352</v>
      </c>
      <c r="L27" s="27">
        <f t="shared" si="5"/>
        <v>3.341972574336742</v>
      </c>
      <c r="M27" s="94">
        <f t="shared" si="5"/>
        <v>4.264015205064166</v>
      </c>
      <c r="N27" s="94">
        <f t="shared" si="5"/>
        <v>3.5807297802491242</v>
      </c>
      <c r="O27" s="27">
        <f t="shared" si="5"/>
        <v>15.080030787113394</v>
      </c>
      <c r="P27" s="27">
        <f t="shared" si="5"/>
        <v>5.716036002073418</v>
      </c>
      <c r="Q27" s="27">
        <f t="shared" si="5"/>
        <v>10.731508097324976</v>
      </c>
      <c r="R27" s="27">
        <f t="shared" si="5"/>
        <v>22.101691720465578</v>
      </c>
      <c r="S27" s="45"/>
      <c r="T27" s="42"/>
      <c r="U27" s="66"/>
      <c r="V27" s="42"/>
      <c r="W27" s="5"/>
      <c r="X27" s="42"/>
      <c r="Y27" s="5"/>
      <c r="Z27" s="43"/>
      <c r="AA27" s="5"/>
    </row>
    <row r="28" spans="1:36" ht="19.5" customHeight="1">
      <c r="A28" s="30" t="s">
        <v>52</v>
      </c>
      <c r="B28" s="31">
        <v>23</v>
      </c>
      <c r="C28" s="42"/>
      <c r="D28" s="42"/>
      <c r="E28" s="42"/>
      <c r="F28" s="42"/>
      <c r="G28" s="42"/>
      <c r="H28" s="27">
        <f t="shared" si="1"/>
        <v>99.99999999999999</v>
      </c>
      <c r="I28" s="27">
        <f>I14/$H$14*100</f>
        <v>22.153898959284515</v>
      </c>
      <c r="J28" s="27">
        <f aca="true" t="shared" si="6" ref="J28:R28">J14/$H$14*100</f>
        <v>6.992934532714215</v>
      </c>
      <c r="K28" s="27">
        <f t="shared" si="6"/>
        <v>7.040210344983906</v>
      </c>
      <c r="L28" s="27">
        <f t="shared" si="6"/>
        <v>3.3695349484823165</v>
      </c>
      <c r="M28" s="94">
        <f t="shared" si="6"/>
        <v>4.242518440804854</v>
      </c>
      <c r="N28" s="94">
        <f t="shared" si="6"/>
        <v>3.5226956279587855</v>
      </c>
      <c r="O28" s="27">
        <f t="shared" si="6"/>
        <v>14.729329784409344</v>
      </c>
      <c r="P28" s="27">
        <f t="shared" si="6"/>
        <v>6.0263708366523545</v>
      </c>
      <c r="Q28" s="27">
        <f t="shared" si="6"/>
        <v>10.133214172381859</v>
      </c>
      <c r="R28" s="27">
        <f t="shared" si="6"/>
        <v>21.78929235232785</v>
      </c>
      <c r="S28" s="27"/>
      <c r="T28" s="42"/>
      <c r="U28" s="42"/>
      <c r="V28" s="42"/>
      <c r="W28" s="42"/>
      <c r="X28" s="42"/>
      <c r="Y28" s="42"/>
      <c r="Z28" s="56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9.5" customHeight="1">
      <c r="A29" s="30"/>
      <c r="B29" s="31">
        <v>24</v>
      </c>
      <c r="C29" s="44"/>
      <c r="D29" s="44"/>
      <c r="E29" s="44"/>
      <c r="F29" s="44"/>
      <c r="G29" s="44"/>
      <c r="H29" s="32">
        <f t="shared" si="1"/>
        <v>99.99968140081687</v>
      </c>
      <c r="I29" s="32">
        <f aca="true" t="shared" si="7" ref="I29:R29">I15/$H15*100</f>
        <v>22.132766651586305</v>
      </c>
      <c r="J29" s="32">
        <f t="shared" si="7"/>
        <v>6.524592670944392</v>
      </c>
      <c r="K29" s="32">
        <f t="shared" si="7"/>
        <v>7.171986211027355</v>
      </c>
      <c r="L29" s="32">
        <f t="shared" si="7"/>
        <v>3.3401938357430048</v>
      </c>
      <c r="M29" s="101">
        <f t="shared" si="7"/>
        <v>4.317656129529683</v>
      </c>
      <c r="N29" s="101">
        <f t="shared" si="7"/>
        <v>3.7343010252521713</v>
      </c>
      <c r="O29" s="32">
        <f t="shared" si="7"/>
        <v>16.00419276524975</v>
      </c>
      <c r="P29" s="32">
        <f t="shared" si="7"/>
        <v>5.732236502545607</v>
      </c>
      <c r="Q29" s="32">
        <f t="shared" si="7"/>
        <v>9.719186680005352</v>
      </c>
      <c r="R29" s="32">
        <f t="shared" si="7"/>
        <v>21.322568928933265</v>
      </c>
      <c r="S29" s="32"/>
      <c r="T29" s="44"/>
      <c r="U29" s="44"/>
      <c r="V29" s="44"/>
      <c r="W29" s="44"/>
      <c r="X29" s="44"/>
      <c r="Y29" s="44"/>
      <c r="Z29" s="74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7" ht="19.5" customHeight="1">
      <c r="A30" s="30"/>
      <c r="B30" s="83" t="s">
        <v>46</v>
      </c>
      <c r="C30" s="35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6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27" ht="19.5" customHeight="1">
      <c r="A31" s="30" t="s">
        <v>53</v>
      </c>
      <c r="B31" s="81" t="s">
        <v>62</v>
      </c>
      <c r="C31" s="42"/>
      <c r="D31" s="42"/>
      <c r="E31" s="42"/>
      <c r="F31" s="28"/>
      <c r="G31" s="28"/>
      <c r="H31" s="27">
        <f aca="true" t="shared" si="8" ref="H31:H36">SUM(I31:R31)</f>
        <v>100</v>
      </c>
      <c r="I31" s="27">
        <f>I17/$H$17*100</f>
        <v>19.291774560169188</v>
      </c>
      <c r="J31" s="27">
        <f aca="true" t="shared" si="9" ref="J31:R31">J17/$H$17*100</f>
        <v>5.206919616218301</v>
      </c>
      <c r="K31" s="27">
        <f t="shared" si="9"/>
        <v>6.386185191044354</v>
      </c>
      <c r="L31" s="27">
        <f t="shared" si="9"/>
        <v>3.1381397633697747</v>
      </c>
      <c r="M31" s="94">
        <f t="shared" si="9"/>
        <v>4.3035283603795635</v>
      </c>
      <c r="N31" s="94">
        <f t="shared" si="9"/>
        <v>3.021573149713163</v>
      </c>
      <c r="O31" s="27">
        <f t="shared" si="9"/>
        <v>13.580288030551554</v>
      </c>
      <c r="P31" s="27">
        <f t="shared" si="9"/>
        <v>2.994651812749612</v>
      </c>
      <c r="Q31" s="27">
        <f t="shared" si="9"/>
        <v>8.039488328073958</v>
      </c>
      <c r="R31" s="27">
        <f t="shared" si="9"/>
        <v>34.03745118773053</v>
      </c>
      <c r="S31" s="27"/>
      <c r="T31" s="27"/>
      <c r="U31" s="27"/>
      <c r="V31" s="27"/>
      <c r="W31" s="27"/>
      <c r="X31" s="27"/>
      <c r="Y31" s="27"/>
      <c r="Z31" s="39"/>
      <c r="AA31" s="45"/>
    </row>
    <row r="32" spans="1:27" ht="19.5" customHeight="1">
      <c r="A32" s="30"/>
      <c r="B32" s="82">
        <v>20</v>
      </c>
      <c r="C32" s="42"/>
      <c r="D32" s="42"/>
      <c r="E32" s="42"/>
      <c r="F32" s="28"/>
      <c r="G32" s="28"/>
      <c r="H32" s="27">
        <f t="shared" si="8"/>
        <v>100</v>
      </c>
      <c r="I32" s="27">
        <f>I18/$H$18*100</f>
        <v>21.556173437208518</v>
      </c>
      <c r="J32" s="27">
        <f aca="true" t="shared" si="10" ref="J32:R32">J18/$H$18*100</f>
        <v>3.5512402542987687</v>
      </c>
      <c r="K32" s="27">
        <f t="shared" si="10"/>
        <v>7.314198742719409</v>
      </c>
      <c r="L32" s="27">
        <f t="shared" si="10"/>
        <v>2.8222188663154806</v>
      </c>
      <c r="M32" s="94">
        <f t="shared" si="10"/>
        <v>3.1363909591872385</v>
      </c>
      <c r="N32" s="94">
        <f t="shared" si="10"/>
        <v>4.82480686263188</v>
      </c>
      <c r="O32" s="27">
        <f t="shared" si="10"/>
        <v>15.510803552128582</v>
      </c>
      <c r="P32" s="27">
        <f t="shared" si="10"/>
        <v>4.817700236591425</v>
      </c>
      <c r="Q32" s="27">
        <f t="shared" si="10"/>
        <v>8.413653013061387</v>
      </c>
      <c r="R32" s="27">
        <f t="shared" si="10"/>
        <v>28.052814075857313</v>
      </c>
      <c r="S32" s="27"/>
      <c r="T32" s="27"/>
      <c r="U32" s="27"/>
      <c r="V32" s="27"/>
      <c r="W32" s="27"/>
      <c r="X32" s="27"/>
      <c r="Y32" s="27"/>
      <c r="Z32" s="39"/>
      <c r="AA32" s="45"/>
    </row>
    <row r="33" spans="1:27" ht="19.5" customHeight="1">
      <c r="A33" s="30" t="s">
        <v>70</v>
      </c>
      <c r="B33" s="82">
        <v>21</v>
      </c>
      <c r="C33" s="42"/>
      <c r="D33" s="42"/>
      <c r="E33" s="42"/>
      <c r="F33" s="42"/>
      <c r="G33" s="42"/>
      <c r="H33" s="27">
        <f t="shared" si="8"/>
        <v>100.00029929366694</v>
      </c>
      <c r="I33" s="27">
        <f>I19/$H$19*100</f>
        <v>22.062432658924937</v>
      </c>
      <c r="J33" s="27">
        <f aca="true" t="shared" si="11" ref="J33:R33">J19/$H$19*100</f>
        <v>2.693044415180175</v>
      </c>
      <c r="K33" s="27">
        <f t="shared" si="11"/>
        <v>6.824494193702861</v>
      </c>
      <c r="L33" s="27">
        <f t="shared" si="11"/>
        <v>3.349994014126661</v>
      </c>
      <c r="M33" s="94">
        <f t="shared" si="11"/>
        <v>3.5771579073386808</v>
      </c>
      <c r="N33" s="94">
        <f t="shared" si="11"/>
        <v>4.2804980246617985</v>
      </c>
      <c r="O33" s="27">
        <f t="shared" si="11"/>
        <v>14.021609002753502</v>
      </c>
      <c r="P33" s="27">
        <f t="shared" si="11"/>
        <v>5.395366934035676</v>
      </c>
      <c r="Q33" s="27">
        <f t="shared" si="11"/>
        <v>8.846821501257034</v>
      </c>
      <c r="R33" s="27">
        <f t="shared" si="11"/>
        <v>28.94888064168562</v>
      </c>
      <c r="S33" s="42"/>
      <c r="T33" s="42"/>
      <c r="U33" s="42"/>
      <c r="V33" s="42"/>
      <c r="W33" s="42"/>
      <c r="X33" s="42"/>
      <c r="Y33" s="42"/>
      <c r="Z33" s="43"/>
      <c r="AA33" s="5"/>
    </row>
    <row r="34" spans="1:27" ht="19.5" customHeight="1">
      <c r="A34" s="30" t="s">
        <v>71</v>
      </c>
      <c r="B34" s="82">
        <v>22</v>
      </c>
      <c r="C34" s="66"/>
      <c r="D34" s="66"/>
      <c r="E34" s="66"/>
      <c r="F34" s="66"/>
      <c r="G34" s="42"/>
      <c r="H34" s="27">
        <f t="shared" si="8"/>
        <v>99.99972624190363</v>
      </c>
      <c r="I34" s="27">
        <f>I20/$H$20*100</f>
        <v>20.287391249596208</v>
      </c>
      <c r="J34" s="27">
        <f aca="true" t="shared" si="12" ref="J34:R34">J20/$H$20*100</f>
        <v>3.702304495655459</v>
      </c>
      <c r="K34" s="27">
        <f t="shared" si="12"/>
        <v>6.963584698017444</v>
      </c>
      <c r="L34" s="27">
        <f t="shared" si="12"/>
        <v>2.9212726466385246</v>
      </c>
      <c r="M34" s="94">
        <f t="shared" si="12"/>
        <v>3.461397370827242</v>
      </c>
      <c r="N34" s="94">
        <f t="shared" si="12"/>
        <v>3.340122534123947</v>
      </c>
      <c r="O34" s="27">
        <f t="shared" si="12"/>
        <v>13.545276851562885</v>
      </c>
      <c r="P34" s="27">
        <f t="shared" si="12"/>
        <v>4.797336881238263</v>
      </c>
      <c r="Q34" s="27">
        <f t="shared" si="12"/>
        <v>7.968276911789666</v>
      </c>
      <c r="R34" s="27">
        <f t="shared" si="12"/>
        <v>33.01276260245397</v>
      </c>
      <c r="S34" s="66"/>
      <c r="T34" s="66"/>
      <c r="U34" s="42"/>
      <c r="V34" s="42"/>
      <c r="W34" s="42"/>
      <c r="X34" s="42"/>
      <c r="Y34" s="42"/>
      <c r="Z34" s="56"/>
      <c r="AA34" s="5"/>
    </row>
    <row r="35" spans="1:27" ht="19.5" customHeight="1">
      <c r="A35" s="30"/>
      <c r="B35" s="31">
        <v>23</v>
      </c>
      <c r="C35" s="42"/>
      <c r="D35" s="42"/>
      <c r="E35" s="42"/>
      <c r="F35" s="42"/>
      <c r="G35" s="42"/>
      <c r="H35" s="27">
        <f t="shared" si="8"/>
        <v>100</v>
      </c>
      <c r="I35" s="27">
        <f>I21/$H$21*100</f>
        <v>21.11681624710478</v>
      </c>
      <c r="J35" s="27">
        <f aca="true" t="shared" si="13" ref="J35:R35">J21/$H$21*100</f>
        <v>3.353720663913277</v>
      </c>
      <c r="K35" s="27">
        <f t="shared" si="13"/>
        <v>7.682703870914043</v>
      </c>
      <c r="L35" s="27">
        <f t="shared" si="13"/>
        <v>2.4720236267252935</v>
      </c>
      <c r="M35" s="94">
        <f t="shared" si="13"/>
        <v>3.819539118130756</v>
      </c>
      <c r="N35" s="94">
        <f t="shared" si="13"/>
        <v>3.0509243181342005</v>
      </c>
      <c r="O35" s="27">
        <f t="shared" si="13"/>
        <v>13.724567259535213</v>
      </c>
      <c r="P35" s="27">
        <f t="shared" si="13"/>
        <v>5.346149320215028</v>
      </c>
      <c r="Q35" s="27">
        <f t="shared" si="13"/>
        <v>9.281640783080142</v>
      </c>
      <c r="R35" s="27">
        <f t="shared" si="13"/>
        <v>30.151914792247265</v>
      </c>
      <c r="S35" s="42"/>
      <c r="T35" s="42"/>
      <c r="U35" s="42"/>
      <c r="V35" s="42"/>
      <c r="W35" s="42"/>
      <c r="X35" s="42"/>
      <c r="Y35" s="42"/>
      <c r="Z35" s="56"/>
      <c r="AA35" s="5"/>
    </row>
    <row r="36" spans="1:27" ht="19.5" customHeight="1">
      <c r="A36" s="26"/>
      <c r="B36" s="84">
        <v>24</v>
      </c>
      <c r="C36" s="20"/>
      <c r="D36" s="20"/>
      <c r="E36" s="20"/>
      <c r="F36" s="20"/>
      <c r="G36" s="20"/>
      <c r="H36" s="47">
        <f t="shared" si="8"/>
        <v>100.00104468100665</v>
      </c>
      <c r="I36" s="47">
        <f>I22/$H22*100</f>
        <v>22.900104119873664</v>
      </c>
      <c r="J36" s="47">
        <f aca="true" t="shared" si="14" ref="J36:R36">J22/$H22*100</f>
        <v>5.622124950812936</v>
      </c>
      <c r="K36" s="47">
        <f t="shared" si="14"/>
        <v>8.620011212909471</v>
      </c>
      <c r="L36" s="47">
        <f t="shared" si="14"/>
        <v>2.8401394300916882</v>
      </c>
      <c r="M36" s="102">
        <f t="shared" si="14"/>
        <v>3.6574282042978177</v>
      </c>
      <c r="N36" s="102">
        <f t="shared" si="14"/>
        <v>3.123596209897308</v>
      </c>
      <c r="O36" s="47">
        <f t="shared" si="14"/>
        <v>13.778994250772195</v>
      </c>
      <c r="P36" s="47">
        <f t="shared" si="14"/>
        <v>4.429099241213362</v>
      </c>
      <c r="Q36" s="47">
        <f t="shared" si="14"/>
        <v>8.506837437188555</v>
      </c>
      <c r="R36" s="47">
        <f t="shared" si="14"/>
        <v>26.52270962394966</v>
      </c>
      <c r="S36" s="20"/>
      <c r="T36" s="20"/>
      <c r="U36" s="20"/>
      <c r="V36" s="20"/>
      <c r="W36" s="20"/>
      <c r="X36" s="20"/>
      <c r="Y36" s="20"/>
      <c r="Z36" s="75"/>
      <c r="AA36" s="5"/>
    </row>
    <row r="37" spans="1:27" ht="19.5" customHeight="1">
      <c r="A37" s="77"/>
      <c r="B37" s="71" t="s">
        <v>47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99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49"/>
      <c r="AA37" s="5"/>
    </row>
    <row r="38" spans="1:27" ht="19.5" customHeight="1">
      <c r="A38" s="30"/>
      <c r="B38" s="81" t="s">
        <v>62</v>
      </c>
      <c r="C38" s="42"/>
      <c r="D38" s="42"/>
      <c r="E38" s="42"/>
      <c r="F38" s="27">
        <v>2.4</v>
      </c>
      <c r="G38" s="27">
        <v>4.4</v>
      </c>
      <c r="H38" s="27">
        <v>1.8</v>
      </c>
      <c r="I38" s="27">
        <v>-7.3</v>
      </c>
      <c r="J38" s="27">
        <v>41.1</v>
      </c>
      <c r="K38" s="27">
        <v>-12.3</v>
      </c>
      <c r="L38" s="27">
        <v>17</v>
      </c>
      <c r="M38" s="94">
        <v>-18.4</v>
      </c>
      <c r="N38" s="94">
        <v>2</v>
      </c>
      <c r="O38" s="27">
        <v>-0.2</v>
      </c>
      <c r="P38" s="27">
        <v>-32.9</v>
      </c>
      <c r="Q38" s="27">
        <v>-4.3</v>
      </c>
      <c r="R38" s="27">
        <v>17.2</v>
      </c>
      <c r="S38" s="27">
        <v>9.7</v>
      </c>
      <c r="T38" s="27">
        <v>30.2</v>
      </c>
      <c r="U38" s="27"/>
      <c r="V38" s="27"/>
      <c r="W38" s="27"/>
      <c r="X38" s="27"/>
      <c r="Y38" s="27"/>
      <c r="Z38" s="37"/>
      <c r="AA38" s="5"/>
    </row>
    <row r="39" spans="1:27" ht="19.5" customHeight="1">
      <c r="A39" s="30" t="s">
        <v>54</v>
      </c>
      <c r="B39" s="82">
        <v>20</v>
      </c>
      <c r="C39" s="42"/>
      <c r="D39" s="42"/>
      <c r="E39" s="42"/>
      <c r="F39" s="27">
        <f aca="true" t="shared" si="15" ref="F39:T39">ROUND((F18-F17)/F17*100,1)</f>
        <v>-12.9</v>
      </c>
      <c r="G39" s="27">
        <f t="shared" si="15"/>
        <v>-12.9</v>
      </c>
      <c r="H39" s="27">
        <f t="shared" si="15"/>
        <v>-6.3</v>
      </c>
      <c r="I39" s="27">
        <f t="shared" si="15"/>
        <v>4.7</v>
      </c>
      <c r="J39" s="27">
        <f t="shared" si="15"/>
        <v>-36.1</v>
      </c>
      <c r="K39" s="27">
        <f t="shared" si="15"/>
        <v>7.3</v>
      </c>
      <c r="L39" s="27">
        <f t="shared" si="15"/>
        <v>-15.7</v>
      </c>
      <c r="M39" s="94">
        <f t="shared" si="15"/>
        <v>-31.7</v>
      </c>
      <c r="N39" s="94">
        <f t="shared" si="15"/>
        <v>49.7</v>
      </c>
      <c r="O39" s="27">
        <f t="shared" si="15"/>
        <v>7.1</v>
      </c>
      <c r="P39" s="27">
        <f t="shared" si="15"/>
        <v>50.8</v>
      </c>
      <c r="Q39" s="27">
        <f t="shared" si="15"/>
        <v>-1.9</v>
      </c>
      <c r="R39" s="27">
        <f t="shared" si="15"/>
        <v>-22.8</v>
      </c>
      <c r="S39" s="27">
        <f t="shared" si="15"/>
        <v>-25.8</v>
      </c>
      <c r="T39" s="27">
        <f t="shared" si="15"/>
        <v>-32.4</v>
      </c>
      <c r="U39" s="27"/>
      <c r="V39" s="27"/>
      <c r="W39" s="27"/>
      <c r="X39" s="27"/>
      <c r="Y39" s="27"/>
      <c r="Z39" s="37"/>
      <c r="AA39" s="5"/>
    </row>
    <row r="40" spans="1:27" ht="19.5" customHeight="1">
      <c r="A40" s="30" t="s">
        <v>55</v>
      </c>
      <c r="B40" s="82">
        <v>21</v>
      </c>
      <c r="C40" s="42"/>
      <c r="D40" s="42"/>
      <c r="E40" s="42"/>
      <c r="F40" s="27">
        <f aca="true" t="shared" si="16" ref="F40:T40">ROUND((F19-F18)/F18*100,1)</f>
        <v>-1.9</v>
      </c>
      <c r="G40" s="27">
        <f t="shared" si="16"/>
        <v>-1.1</v>
      </c>
      <c r="H40" s="27">
        <f t="shared" si="16"/>
        <v>-1.1</v>
      </c>
      <c r="I40" s="27">
        <f t="shared" si="16"/>
        <v>1.3</v>
      </c>
      <c r="J40" s="27">
        <f t="shared" si="16"/>
        <v>-25</v>
      </c>
      <c r="K40" s="27">
        <f t="shared" si="16"/>
        <v>-7.7</v>
      </c>
      <c r="L40" s="27">
        <f t="shared" si="16"/>
        <v>17.4</v>
      </c>
      <c r="M40" s="94">
        <f t="shared" si="16"/>
        <v>12.8</v>
      </c>
      <c r="N40" s="94">
        <f t="shared" si="16"/>
        <v>-12.2</v>
      </c>
      <c r="O40" s="27">
        <f t="shared" si="16"/>
        <v>-10.6</v>
      </c>
      <c r="P40" s="27">
        <f t="shared" si="16"/>
        <v>10.8</v>
      </c>
      <c r="Q40" s="27">
        <f t="shared" si="16"/>
        <v>4</v>
      </c>
      <c r="R40" s="27">
        <f t="shared" si="16"/>
        <v>2.1</v>
      </c>
      <c r="S40" s="27">
        <f t="shared" si="16"/>
        <v>-1.3</v>
      </c>
      <c r="T40" s="27">
        <f t="shared" si="16"/>
        <v>-8</v>
      </c>
      <c r="U40" s="42"/>
      <c r="V40" s="42"/>
      <c r="W40" s="42"/>
      <c r="X40" s="42"/>
      <c r="Y40" s="42"/>
      <c r="Z40" s="39"/>
      <c r="AA40" s="5"/>
    </row>
    <row r="41" spans="1:27" ht="19.5" customHeight="1">
      <c r="A41" s="30" t="s">
        <v>56</v>
      </c>
      <c r="B41" s="82">
        <v>22</v>
      </c>
      <c r="C41" s="42"/>
      <c r="D41" s="42"/>
      <c r="E41" s="42"/>
      <c r="F41" s="27">
        <f aca="true" t="shared" si="17" ref="F41:T41">ROUND((F20-F19)/F19*100,1)</f>
        <v>15</v>
      </c>
      <c r="G41" s="27">
        <f t="shared" si="17"/>
        <v>12.5</v>
      </c>
      <c r="H41" s="27">
        <f t="shared" si="17"/>
        <v>9.3</v>
      </c>
      <c r="I41" s="27">
        <f t="shared" si="17"/>
        <v>0.5</v>
      </c>
      <c r="J41" s="27">
        <f t="shared" si="17"/>
        <v>50.3</v>
      </c>
      <c r="K41" s="27">
        <f t="shared" si="17"/>
        <v>11.6</v>
      </c>
      <c r="L41" s="27">
        <f t="shared" si="17"/>
        <v>-4.7</v>
      </c>
      <c r="M41" s="94">
        <f t="shared" si="17"/>
        <v>5.8</v>
      </c>
      <c r="N41" s="94">
        <f t="shared" si="17"/>
        <v>-14.7</v>
      </c>
      <c r="O41" s="27">
        <f t="shared" si="17"/>
        <v>5.6</v>
      </c>
      <c r="P41" s="27">
        <f t="shared" si="17"/>
        <v>-2.8</v>
      </c>
      <c r="Q41" s="27">
        <f t="shared" si="17"/>
        <v>-1.5</v>
      </c>
      <c r="R41" s="27">
        <f t="shared" si="17"/>
        <v>24.7</v>
      </c>
      <c r="S41" s="27">
        <f t="shared" si="17"/>
        <v>20.2</v>
      </c>
      <c r="T41" s="27">
        <f t="shared" si="17"/>
        <v>20.4</v>
      </c>
      <c r="U41" s="42"/>
      <c r="V41" s="12"/>
      <c r="W41" s="12"/>
      <c r="X41" s="5"/>
      <c r="Y41" s="42"/>
      <c r="Z41" s="43"/>
      <c r="AA41" s="5"/>
    </row>
    <row r="42" spans="1:27" ht="19.5" customHeight="1">
      <c r="A42" s="30" t="s">
        <v>57</v>
      </c>
      <c r="B42" s="31">
        <v>23</v>
      </c>
      <c r="C42" s="42"/>
      <c r="D42" s="42"/>
      <c r="E42" s="42"/>
      <c r="F42" s="27">
        <f>ROUND((F21-F20)/F20*100,1)</f>
        <v>-8.8</v>
      </c>
      <c r="G42" s="27">
        <f aca="true" t="shared" si="18" ref="G42:T42">ROUND((G21-G20)/G20*100,1)</f>
        <v>-8.3</v>
      </c>
      <c r="H42" s="27">
        <f t="shared" si="18"/>
        <v>-4.6</v>
      </c>
      <c r="I42" s="27">
        <f t="shared" si="18"/>
        <v>-0.7</v>
      </c>
      <c r="J42" s="27">
        <f t="shared" si="18"/>
        <v>-13.6</v>
      </c>
      <c r="K42" s="27">
        <f t="shared" si="18"/>
        <v>5.2</v>
      </c>
      <c r="L42" s="27">
        <f t="shared" si="18"/>
        <v>-19.3</v>
      </c>
      <c r="M42" s="94">
        <f t="shared" si="18"/>
        <v>5.3</v>
      </c>
      <c r="N42" s="94">
        <f t="shared" si="18"/>
        <v>-12.9</v>
      </c>
      <c r="O42" s="27">
        <f t="shared" si="18"/>
        <v>-3.4</v>
      </c>
      <c r="P42" s="27">
        <f t="shared" si="18"/>
        <v>6.3</v>
      </c>
      <c r="Q42" s="27">
        <f t="shared" si="18"/>
        <v>11.1</v>
      </c>
      <c r="R42" s="27">
        <f t="shared" si="18"/>
        <v>-12.9</v>
      </c>
      <c r="S42" s="27">
        <f t="shared" si="18"/>
        <v>-16.6</v>
      </c>
      <c r="T42" s="27">
        <f t="shared" si="18"/>
        <v>-20</v>
      </c>
      <c r="U42" s="42"/>
      <c r="V42" s="42"/>
      <c r="W42" s="42"/>
      <c r="X42" s="42"/>
      <c r="Y42" s="42"/>
      <c r="Z42" s="56"/>
      <c r="AA42" s="5"/>
    </row>
    <row r="43" spans="1:27" ht="19.5" customHeight="1">
      <c r="A43" s="30" t="s">
        <v>58</v>
      </c>
      <c r="B43" s="31">
        <v>24</v>
      </c>
      <c r="C43" s="44"/>
      <c r="D43" s="44"/>
      <c r="E43" s="44"/>
      <c r="F43" s="32">
        <f>ROUND((F22-F21)/F21*100,1)</f>
        <v>-10.2</v>
      </c>
      <c r="G43" s="32">
        <f aca="true" t="shared" si="19" ref="G43:T43">ROUND((G22-G21)/G21*100,1)</f>
        <v>-9.1</v>
      </c>
      <c r="H43" s="32">
        <f t="shared" si="19"/>
        <v>-17.6</v>
      </c>
      <c r="I43" s="32">
        <f t="shared" si="19"/>
        <v>-10.6</v>
      </c>
      <c r="J43" s="32">
        <f t="shared" si="19"/>
        <v>38.2</v>
      </c>
      <c r="K43" s="32">
        <f t="shared" si="19"/>
        <v>-7.5</v>
      </c>
      <c r="L43" s="32">
        <f t="shared" si="19"/>
        <v>-5.3</v>
      </c>
      <c r="M43" s="101">
        <f t="shared" si="19"/>
        <v>-21.1</v>
      </c>
      <c r="N43" s="101">
        <f t="shared" si="19"/>
        <v>-15.6</v>
      </c>
      <c r="O43" s="32">
        <f t="shared" si="19"/>
        <v>-17.3</v>
      </c>
      <c r="P43" s="32">
        <f t="shared" si="19"/>
        <v>-31.7</v>
      </c>
      <c r="Q43" s="32">
        <f t="shared" si="19"/>
        <v>-24.5</v>
      </c>
      <c r="R43" s="32">
        <f t="shared" si="19"/>
        <v>-27.5</v>
      </c>
      <c r="S43" s="32">
        <f t="shared" si="19"/>
        <v>12.4</v>
      </c>
      <c r="T43" s="32">
        <f t="shared" si="19"/>
        <v>24.8</v>
      </c>
      <c r="U43" s="44"/>
      <c r="V43" s="44"/>
      <c r="W43" s="44"/>
      <c r="X43" s="44"/>
      <c r="Y43" s="44"/>
      <c r="Z43" s="74"/>
      <c r="AA43" s="5"/>
    </row>
    <row r="44" spans="1:27" ht="19.5" customHeight="1">
      <c r="A44" s="30" t="s">
        <v>59</v>
      </c>
      <c r="B44" s="48" t="s">
        <v>48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100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49"/>
      <c r="AA44" s="5"/>
    </row>
    <row r="45" spans="1:28" ht="19.5" customHeight="1">
      <c r="A45" s="30" t="s">
        <v>60</v>
      </c>
      <c r="B45" s="81" t="s">
        <v>62</v>
      </c>
      <c r="C45" s="42"/>
      <c r="D45" s="42"/>
      <c r="E45" s="42"/>
      <c r="F45" s="27">
        <f aca="true" t="shared" si="20" ref="F45:F50">ROUND(((100+F38)/(100+Z45)-1)*100,1)</f>
        <v>2.6</v>
      </c>
      <c r="G45" s="27">
        <f aca="true" t="shared" si="21" ref="G45:G50">ROUND(((100+G38)/(100+Z45)-1)*100,1)</f>
        <v>4.6</v>
      </c>
      <c r="H45" s="27">
        <f>((100+H38)/(100+Z45)-1)*100</f>
        <v>2.004008016032066</v>
      </c>
      <c r="I45" s="27">
        <f>ROUND(((100+I38)/(100+1.4)-1)*100,1)</f>
        <v>-8.6</v>
      </c>
      <c r="J45" s="27">
        <f>ROUND(((100+J38)/(100-0.6)-1)*100,1)</f>
        <v>42</v>
      </c>
      <c r="K45" s="27">
        <f>ROUND(((100+K38)/(100+3.3)-1)*100,1)</f>
        <v>-15.1</v>
      </c>
      <c r="L45" s="27">
        <f>ROUND(((100+L38)/(100-0.5)-1)*100,1)</f>
        <v>17.6</v>
      </c>
      <c r="M45" s="94">
        <f>ROUND(((100+M38)/(100+0.2)-1)*100,1)</f>
        <v>-18.6</v>
      </c>
      <c r="N45" s="94">
        <f>ROUND(((100+N38)/(100-0.5)-1)*100,1)</f>
        <v>2.5</v>
      </c>
      <c r="O45" s="27">
        <f>ROUND(((100+O38)/(100+0.2)-1)*100,1)</f>
        <v>-0.4</v>
      </c>
      <c r="P45" s="27">
        <f>ROUND(((100+P38)/(100+1.2)-1)*100,1)</f>
        <v>-33.7</v>
      </c>
      <c r="Q45" s="27">
        <f>ROUND(((100+Q38)/(100-2.7)-1)*100,1)</f>
        <v>-1.6</v>
      </c>
      <c r="R45" s="27"/>
      <c r="S45" s="27"/>
      <c r="T45" s="27"/>
      <c r="U45" s="27"/>
      <c r="V45" s="27"/>
      <c r="W45" s="27"/>
      <c r="X45" s="27"/>
      <c r="Y45" s="27"/>
      <c r="Z45" s="39">
        <v>-0.2</v>
      </c>
      <c r="AA45" s="5"/>
      <c r="AB45" s="5"/>
    </row>
    <row r="46" spans="1:27" ht="19.5" customHeight="1">
      <c r="A46" s="30" t="s">
        <v>61</v>
      </c>
      <c r="B46" s="82">
        <v>20</v>
      </c>
      <c r="C46" s="42"/>
      <c r="D46" s="42"/>
      <c r="E46" s="42"/>
      <c r="F46" s="27">
        <f t="shared" si="20"/>
        <v>-14.1</v>
      </c>
      <c r="G46" s="27">
        <f t="shared" si="21"/>
        <v>-14.1</v>
      </c>
      <c r="H46" s="27">
        <f>ROUND(((100+H39)/(100+Z46)-1)*100,1)</f>
        <v>-7.6</v>
      </c>
      <c r="I46" s="27">
        <f>ROUND(((100+I39)/(100+0.8)-1)*100,1)</f>
        <v>3.9</v>
      </c>
      <c r="J46" s="27">
        <f>ROUND(((100+J39)/(100-1.5)-1)*100,1)</f>
        <v>-35.1</v>
      </c>
      <c r="K46" s="27">
        <f>ROUND(((100+K39)/(100+0.1)-1)*100,1)</f>
        <v>7.2</v>
      </c>
      <c r="L46" s="27">
        <f>ROUND(((100+L39)/(100-4.9)-1)*100,1)</f>
        <v>-11.4</v>
      </c>
      <c r="M46" s="94">
        <f>ROUND(((100+M39)/(100+6)-1)*100,1)</f>
        <v>-35.6</v>
      </c>
      <c r="N46" s="94">
        <f>ROUND(((100+N39)/(100+0)-1)*100,1)</f>
        <v>49.7</v>
      </c>
      <c r="O46" s="27">
        <f>ROUND(((100+O39)/(100-0.1)-1)*100,1)</f>
        <v>7.2</v>
      </c>
      <c r="P46" s="27">
        <f>ROUND(((100+P39)/(100+0.5)-1)*100,1)</f>
        <v>50</v>
      </c>
      <c r="Q46" s="27">
        <f>ROUND(((100+Q39)/(100-2.3)-1)*100,1)</f>
        <v>0.4</v>
      </c>
      <c r="R46" s="46"/>
      <c r="S46" s="27"/>
      <c r="T46" s="27"/>
      <c r="U46" s="27"/>
      <c r="V46" s="27"/>
      <c r="W46" s="27"/>
      <c r="X46" s="27"/>
      <c r="Y46" s="27"/>
      <c r="Z46" s="39">
        <v>1.4</v>
      </c>
      <c r="AA46" s="80"/>
    </row>
    <row r="47" spans="1:27" ht="19.5" customHeight="1">
      <c r="A47" s="30" t="s">
        <v>40</v>
      </c>
      <c r="B47" s="82">
        <v>21</v>
      </c>
      <c r="C47" s="42"/>
      <c r="D47" s="42"/>
      <c r="E47" s="42"/>
      <c r="F47" s="27">
        <f t="shared" si="20"/>
        <v>-0.9</v>
      </c>
      <c r="G47" s="27">
        <f t="shared" si="21"/>
        <v>-0.1</v>
      </c>
      <c r="H47" s="27">
        <f>ROUND(((100+H40)/(100+Z47)-1)*100,1)</f>
        <v>-0.1</v>
      </c>
      <c r="I47" s="27">
        <f>ROUND(((100+I40)/(100+2.6)-1)*100,1)</f>
        <v>-1.3</v>
      </c>
      <c r="J47" s="27">
        <f>ROUND(((100+J40)/(100-0.4)-1)*100,1)</f>
        <v>-24.7</v>
      </c>
      <c r="K47" s="27">
        <f>ROUND(((100+K40)/(100+5.3)-1)*100,1)</f>
        <v>-12.3</v>
      </c>
      <c r="L47" s="27">
        <f>ROUND(((100+L40)/(100-0.8)-1)*100,1)</f>
        <v>18.3</v>
      </c>
      <c r="M47" s="94">
        <f>ROUND(((100+M40)/(100-0.2)-1)*100,1)</f>
        <v>13</v>
      </c>
      <c r="N47" s="94">
        <f>ROUND(((100+N40)/(100+0.5)-1)*100,1)</f>
        <v>-12.6</v>
      </c>
      <c r="O47" s="27">
        <f>ROUND(((100+O40)/(100+2.6)-1)*100,1)</f>
        <v>-12.9</v>
      </c>
      <c r="P47" s="27">
        <f>ROUND(((100+P40)/(100+0.9)-1)*100,1)</f>
        <v>9.8</v>
      </c>
      <c r="Q47" s="27">
        <f>ROUND(((100+Q40)/(100-0.2)-1)*100,1)</f>
        <v>4.2</v>
      </c>
      <c r="R47" s="27"/>
      <c r="S47" s="27"/>
      <c r="T47" s="27"/>
      <c r="U47" s="42"/>
      <c r="V47" s="42"/>
      <c r="W47" s="42"/>
      <c r="X47" s="42"/>
      <c r="Y47" s="42"/>
      <c r="Z47" s="39">
        <v>-1</v>
      </c>
      <c r="AA47" s="80"/>
    </row>
    <row r="48" spans="1:27" ht="19.5" customHeight="1">
      <c r="A48" s="30"/>
      <c r="B48" s="82">
        <v>22</v>
      </c>
      <c r="C48" s="42"/>
      <c r="D48" s="42"/>
      <c r="E48" s="42"/>
      <c r="F48" s="27">
        <f t="shared" si="20"/>
        <v>16.6</v>
      </c>
      <c r="G48" s="27">
        <f t="shared" si="21"/>
        <v>14.1</v>
      </c>
      <c r="H48" s="27">
        <f>ROUND(((100+H41)/(100+Z48)-1)*100,1)</f>
        <v>10.9</v>
      </c>
      <c r="I48" s="27">
        <f>ROUND(((100+I41)/(100+0.7)-1)*100,1)</f>
        <v>-0.2</v>
      </c>
      <c r="J48" s="27">
        <f>ROUND(((100+J41)/(100-0.1)-1)*100,1)</f>
        <v>50.5</v>
      </c>
      <c r="K48" s="27">
        <f>ROUND(((100+K41)/(100-5)-1)*100,1)</f>
        <v>17.5</v>
      </c>
      <c r="L48" s="27">
        <f>ROUND(((100+L41)/(100+2.2)-1)*100,1)</f>
        <v>-6.8</v>
      </c>
      <c r="M48" s="94">
        <f>ROUND(((100+M41)/(100+4)-1)*100,1)</f>
        <v>1.7</v>
      </c>
      <c r="N48" s="94">
        <f>((100+N41)/(100-0.3)-1)*100</f>
        <v>-14.44332998996991</v>
      </c>
      <c r="O48" s="27">
        <f>ROUND(((100+O41)/(100-5.3)-1)*100,1)</f>
        <v>11.5</v>
      </c>
      <c r="P48" s="27">
        <f>ROUND(((100+P41)/(100+0.9)-1)*100,1)</f>
        <v>-3.7</v>
      </c>
      <c r="Q48" s="27">
        <f>ROUND(((100+Q41)/(100-2.3)-1)*100,1)</f>
        <v>0.8</v>
      </c>
      <c r="R48" s="46"/>
      <c r="S48" s="27"/>
      <c r="T48" s="27"/>
      <c r="U48" s="42"/>
      <c r="V48" s="42"/>
      <c r="W48" s="42"/>
      <c r="X48" s="42"/>
      <c r="Y48" s="42"/>
      <c r="Z48" s="39">
        <v>-1.4</v>
      </c>
      <c r="AA48" s="80"/>
    </row>
    <row r="49" spans="1:27" ht="19.5" customHeight="1">
      <c r="A49" s="30" t="s">
        <v>72</v>
      </c>
      <c r="B49" s="31">
        <v>23</v>
      </c>
      <c r="C49" s="42"/>
      <c r="D49" s="42"/>
      <c r="E49" s="42"/>
      <c r="F49" s="27">
        <f t="shared" si="20"/>
        <v>-8</v>
      </c>
      <c r="G49" s="27">
        <f t="shared" si="21"/>
        <v>-7.5</v>
      </c>
      <c r="H49" s="27">
        <f>ROUND(((100+H42)/(100+Z49)-1)*100,1)</f>
        <v>-3.7</v>
      </c>
      <c r="I49" s="27">
        <f>ROUND(((100+I42)/(100-2.7)-1)*100,1)</f>
        <v>2.1</v>
      </c>
      <c r="J49" s="27">
        <f>ROUND(((100+J42)/(100-0.5)-1)*100,1)</f>
        <v>-13.2</v>
      </c>
      <c r="K49" s="27">
        <f>ROUND(((100+K42)/(100-0.1)-1)*100,1)</f>
        <v>5.3</v>
      </c>
      <c r="L49" s="27">
        <f>ROUND(((100+L42)/(100-3.3)-1)*100,1)</f>
        <v>-16.5</v>
      </c>
      <c r="M49" s="94">
        <f>ROUND(((100+M42)/(100-1.5)-1)*100,1)</f>
        <v>6.9</v>
      </c>
      <c r="N49" s="94">
        <f>ROUND(((100+N42)/(100-0.1)-1)*100,1)</f>
        <v>-12.8</v>
      </c>
      <c r="O49" s="27">
        <f>ROUND(((100+O42)/(100+0.8)-1)*100,1)</f>
        <v>-4.2</v>
      </c>
      <c r="P49" s="27">
        <f>ROUND(((100+P42)/(100-11.6)-1)*100,1)</f>
        <v>20.2</v>
      </c>
      <c r="Q49" s="27">
        <f>ROUND(((100+Q42)/(100-2.7)-1)*100,1)</f>
        <v>14.2</v>
      </c>
      <c r="R49" s="27"/>
      <c r="S49" s="27"/>
      <c r="T49" s="27"/>
      <c r="U49" s="42"/>
      <c r="V49" s="42"/>
      <c r="W49" s="42"/>
      <c r="X49" s="42"/>
      <c r="Y49" s="42"/>
      <c r="Z49" s="39">
        <v>-0.9</v>
      </c>
      <c r="AA49" s="80"/>
    </row>
    <row r="50" spans="1:27" ht="19.5" customHeight="1">
      <c r="A50" s="76"/>
      <c r="B50" s="84">
        <v>24</v>
      </c>
      <c r="C50" s="20"/>
      <c r="D50" s="20"/>
      <c r="E50" s="20"/>
      <c r="F50" s="47">
        <f t="shared" si="20"/>
        <v>-10.4</v>
      </c>
      <c r="G50" s="47">
        <f t="shared" si="21"/>
        <v>-9.3</v>
      </c>
      <c r="H50" s="47">
        <f>ROUND(((100+H43)/(100+Z50)-1)*100,1)</f>
        <v>-17.8</v>
      </c>
      <c r="I50" s="47">
        <f>ROUND(((100+I43)/(100+1)-1)*100,1)</f>
        <v>-11.5</v>
      </c>
      <c r="J50" s="47">
        <f>ROUND(((100+J43)/(100-1.3)-1)*100,1)</f>
        <v>40</v>
      </c>
      <c r="K50" s="47">
        <f>ROUND(((100+K43)/(100+2.1)-1)*100,1)</f>
        <v>-9.4</v>
      </c>
      <c r="L50" s="47">
        <f>ROUND(((100+L43)/(100-1.5)-1)*100,1)</f>
        <v>-3.9</v>
      </c>
      <c r="M50" s="102">
        <f>ROUND(((100+M43)/(100+2.9)-1)*100,1)</f>
        <v>-23.3</v>
      </c>
      <c r="N50" s="102">
        <f>ROUND(((100+N43)/(100-0.5)-1)*100,1)</f>
        <v>-15.2</v>
      </c>
      <c r="O50" s="47">
        <f>ROUND(((100+O43)/(100+0.9)-1)*100,1)</f>
        <v>-18</v>
      </c>
      <c r="P50" s="47">
        <f>ROUND(((100+P43)/(100+0.2)-1)*100,1)</f>
        <v>-31.8</v>
      </c>
      <c r="Q50" s="47">
        <f>ROUND(((100+Q43)/(100-1.3)-1)*100,1)</f>
        <v>-23.5</v>
      </c>
      <c r="R50" s="47"/>
      <c r="S50" s="47"/>
      <c r="T50" s="47"/>
      <c r="U50" s="20"/>
      <c r="V50" s="20"/>
      <c r="W50" s="20"/>
      <c r="X50" s="20"/>
      <c r="Y50" s="20"/>
      <c r="Z50" s="89">
        <v>0.2</v>
      </c>
      <c r="AA50" s="80"/>
    </row>
    <row r="51" spans="2:27" ht="19.5" customHeight="1">
      <c r="B51" s="5"/>
      <c r="T51" s="50" t="s">
        <v>23</v>
      </c>
      <c r="AA51" s="5"/>
    </row>
    <row r="52" spans="16:27" ht="19.5" customHeight="1">
      <c r="P52" s="50"/>
      <c r="X52" s="5"/>
      <c r="Y52" s="5"/>
      <c r="Z52" s="5"/>
      <c r="AA52" s="5"/>
    </row>
    <row r="53" spans="27:33" ht="19.5" customHeight="1">
      <c r="AA53" s="5"/>
      <c r="AD53" s="5"/>
      <c r="AE53" s="5"/>
      <c r="AF53" s="5"/>
      <c r="AG53" s="5"/>
    </row>
    <row r="54" spans="27:33" ht="19.5" customHeight="1">
      <c r="AA54" s="5"/>
      <c r="AB54" s="5"/>
      <c r="AC54" s="5"/>
      <c r="AD54" s="5"/>
      <c r="AE54" s="5"/>
      <c r="AF54" s="5"/>
      <c r="AG54" s="5"/>
    </row>
    <row r="55" spans="6:27" ht="19.5" customHeight="1"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V55" s="52"/>
      <c r="W55" s="52"/>
      <c r="AA55" s="5"/>
    </row>
    <row r="56" ht="19.5" customHeight="1">
      <c r="AA56" s="5"/>
    </row>
    <row r="57" ht="19.5" customHeight="1">
      <c r="AA57" s="5"/>
    </row>
  </sheetData>
  <sheetProtection/>
  <mergeCells count="6">
    <mergeCell ref="A2:M2"/>
    <mergeCell ref="N2:W2"/>
    <mergeCell ref="X5:Z5"/>
    <mergeCell ref="X6:Y6"/>
    <mergeCell ref="A6:B7"/>
    <mergeCell ref="U4:Z4"/>
  </mergeCells>
  <printOptions horizontalCentered="1" verticalCentered="1"/>
  <pageMargins left="0.3937007874015748" right="0.3937007874015748" top="0.5905511811023623" bottom="0.7874015748031497" header="0.5118110236220472" footer="0.5118110236220472"/>
  <pageSetup firstPageNumber="29" useFirstPageNumber="1" horizontalDpi="600" verticalDpi="600" orientation="portrait" paperSize="9" scale="80" r:id="rId1"/>
  <headerFooter scaleWithDoc="0" alignWithMargins="0">
    <oddFooter>&amp;C&amp;16
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2013-03-19T05:19:25Z</cp:lastPrinted>
  <dcterms:created xsi:type="dcterms:W3CDTF">2008-03-27T09:04:28Z</dcterms:created>
  <dcterms:modified xsi:type="dcterms:W3CDTF">2013-03-21T02:59:06Z</dcterms:modified>
  <cp:category/>
  <cp:version/>
  <cp:contentType/>
  <cp:contentStatus/>
</cp:coreProperties>
</file>