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codeName="ThisWorkbook" defaultThemeVersion="124226"/>
  <xr:revisionPtr revIDLastSave="0" documentId="8_{E3E4371E-1758-4283-B750-70D385624382}" xr6:coauthVersionLast="36" xr6:coauthVersionMax="36" xr10:uidLastSave="{00000000-0000-0000-0000-000000000000}"/>
  <bookViews>
    <workbookView xWindow="0" yWindow="0" windowWidth="10245" windowHeight="7875" firstSheet="2" activeTab="6" xr2:uid="{00000000-000D-0000-FFFF-FFFF00000000}"/>
  </bookViews>
  <sheets>
    <sheet name="DATA" sheetId="10" state="hidden" r:id="rId1"/>
    <sheet name="設定" sheetId="16" state="hidden" r:id="rId2"/>
    <sheet name="1" sheetId="2" r:id="rId3"/>
    <sheet name="2" sheetId="7" r:id="rId4"/>
    <sheet name="3" sheetId="9" r:id="rId5"/>
    <sheet name="4" sheetId="5" r:id="rId6"/>
    <sheet name="5" sheetId="4" r:id="rId7"/>
  </sheets>
  <externalReferences>
    <externalReference r:id="rId8"/>
  </externalReferences>
  <definedNames>
    <definedName name="data">[1]Sheet2!$A$1:$AO$99</definedName>
    <definedName name="data_columns">[1]Sheet2!$B$1:$AP$1</definedName>
    <definedName name="_xlnm.Print_Area" localSheetId="2">'1'!$A$1:$O$52</definedName>
    <definedName name="_xlnm.Print_Area" localSheetId="3">'2'!$A$1:$P$58</definedName>
    <definedName name="_xlnm.Print_Area" localSheetId="4">'3'!$A$1:$M$62</definedName>
    <definedName name="_xlnm.Print_Area" localSheetId="5">'4'!$A$1:$J$59</definedName>
    <definedName name="_xlnm.Print_Area" localSheetId="6">'5'!$A$1:$F$74</definedName>
    <definedName name="飲酒事故">DATA!$A$1529:$F$1544</definedName>
    <definedName name="飲酒事故_軽傷者数">DATA!$F$1530:$F$1544</definedName>
    <definedName name="飲酒事故_月">DATA!$B$1530:$B$1544</definedName>
    <definedName name="飲酒事故_死者数">DATA!$D$1530:$D$1544</definedName>
    <definedName name="飲酒事故_重傷者数">DATA!$E$1530:$E$1544</definedName>
    <definedName name="飲酒事故_重症者数">DATA!#REF!</definedName>
    <definedName name="飲酒事故_人身事故">DATA!$C$1530:$C$1544</definedName>
    <definedName name="飲酒事故_年">DATA!$A$1530:$A$1544</definedName>
    <definedName name="高校生の事故">DATA!$A$1412:$F$1425</definedName>
    <definedName name="高校生の事故_軽傷者数">DATA!$F$1413:$F$1425</definedName>
    <definedName name="高校生の事故_月">DATA!$B$1413:$B$1425</definedName>
    <definedName name="高校生の事故_死者数">DATA!$D$1413:$D$1425</definedName>
    <definedName name="高校生の事故_重傷者数">DATA!$E$1413:$E$1425</definedName>
    <definedName name="高校生の事故_重症者数">DATA!#REF!</definedName>
    <definedName name="高校生の事故_人身事故">DATA!$C$1413:$C$1425</definedName>
    <definedName name="高校生の事故_年">DATA!$A$1413:$A$1425</definedName>
    <definedName name="高齢運転者の事故">DATA!$A$1478:$F$1493</definedName>
    <definedName name="高齢運転者の事故_軽傷者数">DATA!$F$1479:$F$1493</definedName>
    <definedName name="高齢運転者の事故_月">DATA!$B$1479:$B$1493</definedName>
    <definedName name="高齢運転者の事故_死者数">DATA!$D$1479:$D$1493</definedName>
    <definedName name="高齢運転者の事故_重傷者数">DATA!$E$1479:$E$1493</definedName>
    <definedName name="高齢運転者の事故_重症者数">DATA!#REF!</definedName>
    <definedName name="高齢運転者の事故_人身事故">DATA!$C$1479:$C$1493</definedName>
    <definedName name="高齢運転者の事故_年">DATA!$A$1479:$A$1493</definedName>
    <definedName name="高齢交通弱者の事故">DATA!$A$1461:$F$1476</definedName>
    <definedName name="高齢交通弱者の事故_軽傷者数">DATA!$F$1462:$F$1476</definedName>
    <definedName name="高齢交通弱者の事故_月">DATA!$B$1462:$B$1476</definedName>
    <definedName name="高齢交通弱者の事故_死者数">DATA!$D$1462:$D$1476</definedName>
    <definedName name="高齢交通弱者の事故_重傷者数">DATA!$E$1462:$E$1476</definedName>
    <definedName name="高齢交通弱者の事故_人身事故">DATA!$C$1462:$C$1476</definedName>
    <definedName name="高齢交通弱者の事故_年">DATA!$A$1462:$A$1476</definedName>
    <definedName name="高齢者の事故">DATA!$A$1444:$F$1459</definedName>
    <definedName name="高齢者の事故_軽傷者数">DATA!$F$1445:$F$1459</definedName>
    <definedName name="高齢者の事故_月">DATA!$B$1445:$B$1459</definedName>
    <definedName name="高齢者の事故_死者数">DATA!$D$1445:$D$1459</definedName>
    <definedName name="高齢者の事故_重傷者数">DATA!$E$1445:$E$1459</definedName>
    <definedName name="高齢者の事故_重症者数">DATA!#REF!</definedName>
    <definedName name="高齢者の事故_人身事故">DATA!$C$1445:$C$1459</definedName>
    <definedName name="高齢者の事故_年">DATA!$A$1445:$A$1459</definedName>
    <definedName name="高齢弱者の事故">DATA!#REF!</definedName>
    <definedName name="高齢弱者の事故_軽傷者数">DATA!#REF!</definedName>
    <definedName name="高齢弱者の事故_月">DATA!#REF!</definedName>
    <definedName name="高齢弱者の事故_死者数">DATA!#REF!</definedName>
    <definedName name="高齢弱者の事故_重傷者数">DATA!#REF!</definedName>
    <definedName name="高齢弱者の事故_重症者数">DATA!#REF!</definedName>
    <definedName name="高齢弱者の事故_人身事故">DATA!#REF!</definedName>
    <definedName name="高齢弱者の事故_年">DATA!#REF!</definedName>
    <definedName name="子供の事故">DATA!$A$1395:$F$1410</definedName>
    <definedName name="子供の事故_軽傷者数">DATA!$F$1396:$F$1410</definedName>
    <definedName name="子供の事故_月">DATA!$B$1396:$B$1410</definedName>
    <definedName name="子供の事故_死者数">DATA!$D$1396:$D$1410</definedName>
    <definedName name="子供の事故_重傷者数">DATA!$E$1396:$E$1410</definedName>
    <definedName name="子供の事故_重症者数">DATA!#REF!</definedName>
    <definedName name="子供の事故_人身事故">DATA!$C$1396:$C$1410</definedName>
    <definedName name="子供の事故_年">DATA!$A$1396:$A$1410</definedName>
    <definedName name="時間別発生状況">DATA!$A$1546:$Z$1561</definedName>
    <definedName name="時間別発生状況_月">DATA!$B$1547:$B$1561</definedName>
    <definedName name="時間別発生状況_死0">DATA!$O$1547:$O$1561</definedName>
    <definedName name="時間別発生状況_死10">DATA!$T$1547:$T$1561</definedName>
    <definedName name="時間別発生状況_死12">DATA!$U$1547:$U$1561</definedName>
    <definedName name="時間別発生状況_死14">DATA!$V$1547:$V$1561</definedName>
    <definedName name="時間別発生状況_死16">DATA!$W$1547:$W$1561</definedName>
    <definedName name="時間別発生状況_死18">DATA!$X$1547:$X$1561</definedName>
    <definedName name="時間別発生状況_死2">DATA!$P$1547:$P$1561</definedName>
    <definedName name="時間別発生状況_死20">DATA!$Y$1547:$Y$1561</definedName>
    <definedName name="時間別発生状況_死22">DATA!$Z$1547:$Z$1561</definedName>
    <definedName name="時間別発生状況_死4">DATA!$Q$1547:$Q$1561</definedName>
    <definedName name="時間別発生状況_死6">DATA!$R$1547:$R$1561</definedName>
    <definedName name="時間別発生状況_死8">DATA!$S$1547:$S$1561</definedName>
    <definedName name="時間別発生状況_時0">DATA!$C$1547:$C$1561</definedName>
    <definedName name="時間別発生状況_時10">DATA!$H$1547:$H$1561</definedName>
    <definedName name="時間別発生状況_時12">DATA!$I$1547:$I$1561</definedName>
    <definedName name="時間別発生状況_時14">DATA!$J$1547:$J$1561</definedName>
    <definedName name="時間別発生状況_時16">DATA!$K$1547:$K$1561</definedName>
    <definedName name="時間別発生状況_時18">DATA!$L$1547:$L$1561</definedName>
    <definedName name="時間別発生状況_時2">DATA!$D$1547:$D$1561</definedName>
    <definedName name="時間別発生状況_時20">DATA!$M$1547:$M$1561</definedName>
    <definedName name="時間別発生状況_時22">DATA!$N$1547:$N$1561</definedName>
    <definedName name="時間別発生状況_時4">DATA!$E$1547:$E$1561</definedName>
    <definedName name="時間別発生状況_時6">DATA!$F$1547:$F$1561</definedName>
    <definedName name="時間別発生状況_時8">DATA!$G$1547:$G$1561</definedName>
    <definedName name="時間別発生状況_年">DATA!$A$1547:$A$1561</definedName>
    <definedName name="自転車の事故">DATA!$A$1512:$F$1527</definedName>
    <definedName name="自転車の事故_軽傷者数">DATA!$F$1513:$F$1527</definedName>
    <definedName name="自転車の事故_月">DATA!$B$1513:$B$1527</definedName>
    <definedName name="自転車の事故_死者数">DATA!$D$1513:$D$1527</definedName>
    <definedName name="自転車の事故_重傷者数">DATA!$E$1513:$E$1527</definedName>
    <definedName name="自転車の事故_重症者数">DATA!#REF!</definedName>
    <definedName name="自転車の事故_人身事故">DATA!$C$1513:$C$1527</definedName>
    <definedName name="自転車の事故_年">DATA!$A$1513:$A$1527</definedName>
    <definedName name="若年運転者の事故">DATA!$A$1427:$F$1442</definedName>
    <definedName name="若年運転者の事故_軽傷者数">DATA!$F$1428:$F$1442</definedName>
    <definedName name="若年運転者の事故_月">DATA!$B$1428:$B$1442</definedName>
    <definedName name="若年運転者の事故_死者数">DATA!$D$1428:$D$1442</definedName>
    <definedName name="若年運転者の事故_重傷者数">DATA!$E$1428:$E$1442</definedName>
    <definedName name="若年運転者の事故_重症者数">DATA!#REF!</definedName>
    <definedName name="若年運転者の事故_人身事故">DATA!$C$1428:$C$1442</definedName>
    <definedName name="若年運転者の事故_年">DATA!$A$1428:$A$1442</definedName>
    <definedName name="対象月">設定!$B$2</definedName>
    <definedName name="対象年">設定!$B$1</definedName>
    <definedName name="年月所属別集計">DATA!$A$3:$H$183</definedName>
    <definedName name="年月所属別集計_管轄署">DATA!$C$4:$C$183</definedName>
    <definedName name="年月所属別集計_軽傷者数">DATA!$H$4:$H$183</definedName>
    <definedName name="年月所属別集計_月">DATA!$B$4:$B$183</definedName>
    <definedName name="年月所属別集計_死者数">DATA!$F$4:$F$183</definedName>
    <definedName name="年月所属別集計_重傷者数">DATA!$G$4:$G$183</definedName>
    <definedName name="年月所属別集計_重症者数">DATA!#REF!</definedName>
    <definedName name="年月所属別集計_人身事故">DATA!$D$4:$D$183</definedName>
    <definedName name="年月所属別集計_年">DATA!$A$4:$A$183</definedName>
    <definedName name="年月所属別集計_物損事故">DATA!$E$4:$E$183</definedName>
    <definedName name="年月別集計">DATA!#REF!</definedName>
    <definedName name="年月別集計_軽傷者数">DATA!#REF!</definedName>
    <definedName name="年月別集計_月">DATA!#REF!</definedName>
    <definedName name="年月別集計_死者数">DATA!#REF!</definedName>
    <definedName name="年月別集計_重症者数">DATA!#REF!</definedName>
    <definedName name="年月別集計_人身事故">DATA!#REF!</definedName>
    <definedName name="年月別集計_年">DATA!#REF!</definedName>
    <definedName name="年月別集計_物損事故">DATA!#REF!</definedName>
    <definedName name="発生場所別集計">DATA!$A$185:$J$1393</definedName>
    <definedName name="発生場所別集計_軽傷者数">DATA!$H$186:$H$1393</definedName>
    <definedName name="発生場所別集計_月">DATA!$B$186:$B$1393</definedName>
    <definedName name="発生場所別集計_死者数">DATA!$F$186:$F$1393</definedName>
    <definedName name="発生場所別集計_死者年齢">DATA!$I$186:$I$1393</definedName>
    <definedName name="発生場所別集計_重傷者数">DATA!$G$186:$G$1393</definedName>
    <definedName name="発生場所別集計_重症者数">DATA!#REF!</definedName>
    <definedName name="発生場所別集計_人身事故">DATA!$D$186:$D$1393</definedName>
    <definedName name="発生場所別集計_年">DATA!$A$186:$A$1393</definedName>
    <definedName name="発生場所別集計_発生場所">DATA!$C$186:$C$1393</definedName>
    <definedName name="発生場所別集計_物損事故">DATA!$E$186:$E$1393</definedName>
    <definedName name="発生場所別集計_路線別">DATA!$J$186:$J$1393</definedName>
    <definedName name="歩行者の事故">DATA!$A$1495:$F$1510</definedName>
    <definedName name="歩行者の事故_軽傷者数">DATA!$F$1496:$F$1510</definedName>
    <definedName name="歩行者の事故_月">DATA!$B$1496:$B$1510</definedName>
    <definedName name="歩行者の事故_死者数">DATA!$D$1496:$D$1510</definedName>
    <definedName name="歩行者の事故_重傷者数">DATA!$E$1496:$E$1510</definedName>
    <definedName name="歩行者の事故_重症者数">DATA!#REF!</definedName>
    <definedName name="歩行者の事故_人身事故">DATA!$C$1496:$C$1510</definedName>
    <definedName name="歩行者の事故_年">DATA!$A$1496:$A$1510</definedName>
  </definedNames>
  <calcPr calcId="191029"/>
  <fileRecoveryPr autoRecover="0"/>
</workbook>
</file>

<file path=xl/calcChain.xml><?xml version="1.0" encoding="utf-8"?>
<calcChain xmlns="http://schemas.openxmlformats.org/spreadsheetml/2006/main">
  <c r="P55" i="9" l="1"/>
  <c r="P56" i="9"/>
  <c r="P57" i="9"/>
  <c r="P58" i="9"/>
  <c r="P59" i="9"/>
  <c r="A1" i="2" l="1"/>
  <c r="D51" i="2" l="1"/>
  <c r="E51" i="2"/>
  <c r="F51" i="2"/>
  <c r="G51" i="2"/>
  <c r="H51" i="2"/>
  <c r="I51" i="2"/>
  <c r="J51" i="2"/>
  <c r="K51" i="2"/>
  <c r="L51" i="2"/>
  <c r="M51" i="2"/>
  <c r="N51" i="2"/>
  <c r="C51" i="2"/>
  <c r="N29" i="5" l="1"/>
  <c r="N28" i="5"/>
  <c r="N27" i="5"/>
  <c r="N26" i="5"/>
  <c r="N25" i="5"/>
  <c r="N24" i="5"/>
  <c r="N23" i="5"/>
  <c r="N22" i="5"/>
  <c r="N21" i="5"/>
  <c r="N20" i="5"/>
  <c r="N19" i="5"/>
  <c r="N18" i="5"/>
  <c r="M29" i="5"/>
  <c r="M28" i="5"/>
  <c r="M27" i="5"/>
  <c r="M26" i="5"/>
  <c r="M25" i="5"/>
  <c r="M24" i="5"/>
  <c r="M23" i="5"/>
  <c r="M22" i="5"/>
  <c r="M21" i="5"/>
  <c r="M20" i="5"/>
  <c r="M19" i="5"/>
  <c r="M18" i="5"/>
  <c r="D48" i="2" l="1"/>
  <c r="S33" i="2" s="1"/>
  <c r="E48" i="2"/>
  <c r="T33" i="2" s="1"/>
  <c r="F48" i="2"/>
  <c r="U33" i="2" s="1"/>
  <c r="G48" i="2"/>
  <c r="V33" i="2" s="1"/>
  <c r="H48" i="2"/>
  <c r="W33" i="2" s="1"/>
  <c r="I48" i="2"/>
  <c r="X33" i="2" s="1"/>
  <c r="J48" i="2"/>
  <c r="Y33" i="2" s="1"/>
  <c r="K48" i="2"/>
  <c r="Z33" i="2" s="1"/>
  <c r="L48" i="2"/>
  <c r="AA33" i="2" s="1"/>
  <c r="M48" i="2"/>
  <c r="AB33" i="2" s="1"/>
  <c r="N48" i="2"/>
  <c r="AC33" i="2" s="1"/>
  <c r="D49" i="2"/>
  <c r="E49" i="2"/>
  <c r="F49" i="2"/>
  <c r="G49" i="2"/>
  <c r="H49" i="2"/>
  <c r="I49" i="2"/>
  <c r="J49" i="2"/>
  <c r="K49" i="2"/>
  <c r="L49" i="2"/>
  <c r="M49" i="2"/>
  <c r="N49" i="2"/>
  <c r="D50" i="2"/>
  <c r="E50" i="2"/>
  <c r="F50" i="2"/>
  <c r="G50" i="2"/>
  <c r="H50" i="2"/>
  <c r="I50" i="2"/>
  <c r="J50" i="2"/>
  <c r="K50" i="2"/>
  <c r="L50" i="2"/>
  <c r="M50" i="2"/>
  <c r="N50" i="2"/>
  <c r="D52" i="2"/>
  <c r="E52" i="2"/>
  <c r="F52" i="2"/>
  <c r="G52" i="2"/>
  <c r="H52" i="2"/>
  <c r="I52" i="2"/>
  <c r="J52" i="2"/>
  <c r="K52" i="2"/>
  <c r="L52" i="2"/>
  <c r="M52" i="2"/>
  <c r="N52" i="2"/>
  <c r="C52" i="2" l="1"/>
  <c r="C50" i="2"/>
  <c r="C49" i="2"/>
  <c r="R31" i="2" s="1"/>
  <c r="C48" i="2"/>
  <c r="F21" i="2" l="1"/>
  <c r="F19" i="2"/>
  <c r="F18" i="2"/>
  <c r="F17" i="2"/>
  <c r="F20" i="2" l="1"/>
  <c r="C64" i="4" l="1"/>
  <c r="B64" i="4"/>
  <c r="C63" i="4"/>
  <c r="B63" i="4"/>
  <c r="C62" i="4"/>
  <c r="B62" i="4"/>
  <c r="C61" i="4"/>
  <c r="B61" i="4"/>
  <c r="C56" i="4"/>
  <c r="B56" i="4"/>
  <c r="C55" i="4"/>
  <c r="B55" i="4"/>
  <c r="C54" i="4"/>
  <c r="B54" i="4"/>
  <c r="C53" i="4"/>
  <c r="B53" i="4"/>
  <c r="C40" i="4"/>
  <c r="B40" i="4"/>
  <c r="C39" i="4"/>
  <c r="B39" i="4"/>
  <c r="C38" i="4"/>
  <c r="B38" i="4"/>
  <c r="C37" i="4"/>
  <c r="B37" i="4"/>
  <c r="C32" i="4"/>
  <c r="B32" i="4"/>
  <c r="C31" i="4"/>
  <c r="B31" i="4"/>
  <c r="C30" i="4"/>
  <c r="B30" i="4"/>
  <c r="C24" i="4"/>
  <c r="B24" i="4"/>
  <c r="C23" i="4"/>
  <c r="B23" i="4"/>
  <c r="C22" i="4"/>
  <c r="B22" i="4"/>
  <c r="C21" i="4"/>
  <c r="B21" i="4"/>
  <c r="C16" i="4"/>
  <c r="B16" i="4"/>
  <c r="C15" i="4"/>
  <c r="B15" i="4"/>
  <c r="C14" i="4"/>
  <c r="B14" i="4"/>
  <c r="C13" i="4"/>
  <c r="B13" i="4"/>
  <c r="C8" i="4" l="1"/>
  <c r="C7" i="4"/>
  <c r="C6" i="4"/>
  <c r="C5" i="4"/>
  <c r="B8" i="4" l="1"/>
  <c r="B7" i="4"/>
  <c r="I22" i="9"/>
  <c r="H22" i="9"/>
  <c r="E22" i="9"/>
  <c r="D22" i="9"/>
  <c r="I21" i="9"/>
  <c r="H21" i="9"/>
  <c r="E21" i="9"/>
  <c r="D21" i="9"/>
  <c r="I20" i="9"/>
  <c r="H20" i="9"/>
  <c r="E20" i="9"/>
  <c r="D20" i="9"/>
  <c r="I19" i="9"/>
  <c r="H19" i="9"/>
  <c r="E19" i="9"/>
  <c r="D19" i="9"/>
  <c r="I18" i="9"/>
  <c r="H18" i="9"/>
  <c r="E18" i="9"/>
  <c r="D18" i="9"/>
  <c r="I17" i="9"/>
  <c r="H17" i="9"/>
  <c r="E17" i="9"/>
  <c r="D17" i="9"/>
  <c r="I16" i="9"/>
  <c r="H16" i="9"/>
  <c r="E16" i="9"/>
  <c r="D16" i="9"/>
  <c r="I15" i="9"/>
  <c r="H15" i="9"/>
  <c r="E15" i="9"/>
  <c r="D15" i="9"/>
  <c r="I14" i="9"/>
  <c r="H14" i="9"/>
  <c r="E14" i="9"/>
  <c r="D14" i="9"/>
  <c r="I13" i="9"/>
  <c r="H13" i="9"/>
  <c r="E13" i="9"/>
  <c r="D13" i="9"/>
  <c r="I12" i="9"/>
  <c r="H12" i="9"/>
  <c r="E12" i="9"/>
  <c r="D12" i="9"/>
  <c r="I11" i="9"/>
  <c r="H11" i="9"/>
  <c r="E11" i="9"/>
  <c r="D11" i="9"/>
  <c r="I10" i="9"/>
  <c r="H10" i="9"/>
  <c r="E10" i="9"/>
  <c r="D10" i="9"/>
  <c r="I9" i="9"/>
  <c r="H9" i="9"/>
  <c r="E9" i="9"/>
  <c r="D9" i="9"/>
  <c r="I8" i="9"/>
  <c r="H8" i="9"/>
  <c r="E8" i="9"/>
  <c r="D8" i="9"/>
  <c r="I7" i="9"/>
  <c r="H7" i="9"/>
  <c r="E7" i="9"/>
  <c r="D7" i="9"/>
  <c r="I6" i="9"/>
  <c r="H6" i="9"/>
  <c r="E6" i="9"/>
  <c r="D6" i="9"/>
  <c r="I5" i="9"/>
  <c r="H5" i="9"/>
  <c r="E5" i="9"/>
  <c r="D5" i="9"/>
  <c r="L16" i="7"/>
  <c r="K16" i="7"/>
  <c r="I16" i="7"/>
  <c r="H16" i="7"/>
  <c r="L15" i="7"/>
  <c r="K15" i="7"/>
  <c r="I15" i="7"/>
  <c r="H15" i="7"/>
  <c r="L14" i="7"/>
  <c r="K14" i="7"/>
  <c r="I14" i="7"/>
  <c r="H14" i="7"/>
  <c r="L13" i="7"/>
  <c r="K13" i="7"/>
  <c r="I13" i="7"/>
  <c r="H13" i="7"/>
  <c r="L12" i="7"/>
  <c r="K12" i="7"/>
  <c r="I12" i="7"/>
  <c r="H12" i="7"/>
  <c r="L11" i="7"/>
  <c r="K11" i="7"/>
  <c r="I11" i="7"/>
  <c r="H11" i="7"/>
  <c r="L10" i="7"/>
  <c r="K10" i="7"/>
  <c r="I10" i="7"/>
  <c r="H10" i="7"/>
  <c r="L9" i="7"/>
  <c r="K9" i="7"/>
  <c r="I9" i="7"/>
  <c r="H9" i="7"/>
  <c r="L8" i="7"/>
  <c r="K8" i="7"/>
  <c r="I8" i="7"/>
  <c r="H8" i="7"/>
  <c r="L7" i="7"/>
  <c r="K7" i="7"/>
  <c r="I7" i="7"/>
  <c r="H7" i="7"/>
  <c r="L6" i="7"/>
  <c r="K6" i="7"/>
  <c r="I6" i="7"/>
  <c r="H6" i="7"/>
  <c r="L5" i="7"/>
  <c r="K5" i="7"/>
  <c r="I5" i="7"/>
  <c r="H5" i="7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C19" i="2"/>
  <c r="I5" i="4" s="1"/>
  <c r="B6" i="4" l="1"/>
  <c r="B5" i="4"/>
  <c r="C68" i="4"/>
  <c r="B68" i="4"/>
  <c r="C60" i="4"/>
  <c r="B60" i="4"/>
  <c r="C52" i="4"/>
  <c r="B52" i="4"/>
  <c r="C44" i="4"/>
  <c r="B44" i="4"/>
  <c r="C36" i="4"/>
  <c r="B36" i="4"/>
  <c r="C28" i="4"/>
  <c r="B28" i="4"/>
  <c r="C20" i="4"/>
  <c r="B20" i="4"/>
  <c r="C12" i="4"/>
  <c r="B12" i="4"/>
  <c r="C4" i="4"/>
  <c r="B4" i="4"/>
  <c r="S31" i="2" l="1"/>
  <c r="T31" i="2"/>
  <c r="U31" i="2"/>
  <c r="V31" i="2"/>
  <c r="W31" i="2"/>
  <c r="X31" i="2"/>
  <c r="Y31" i="2"/>
  <c r="Z31" i="2"/>
  <c r="AA31" i="2"/>
  <c r="AB31" i="2"/>
  <c r="AC31" i="2"/>
  <c r="R33" i="2"/>
  <c r="D43" i="2"/>
  <c r="S34" i="2" s="1"/>
  <c r="E43" i="2"/>
  <c r="T34" i="2" s="1"/>
  <c r="F43" i="2"/>
  <c r="U34" i="2" s="1"/>
  <c r="G43" i="2"/>
  <c r="V34" i="2" s="1"/>
  <c r="H43" i="2"/>
  <c r="W34" i="2" s="1"/>
  <c r="I43" i="2"/>
  <c r="X34" i="2" s="1"/>
  <c r="J43" i="2"/>
  <c r="Y34" i="2" s="1"/>
  <c r="K43" i="2"/>
  <c r="Z34" i="2" s="1"/>
  <c r="L43" i="2"/>
  <c r="AA34" i="2" s="1"/>
  <c r="M43" i="2"/>
  <c r="AB34" i="2" s="1"/>
  <c r="N43" i="2"/>
  <c r="AC34" i="2" s="1"/>
  <c r="D44" i="2"/>
  <c r="S32" i="2" s="1"/>
  <c r="E44" i="2"/>
  <c r="T32" i="2" s="1"/>
  <c r="F44" i="2"/>
  <c r="U32" i="2" s="1"/>
  <c r="G44" i="2"/>
  <c r="V32" i="2" s="1"/>
  <c r="H44" i="2"/>
  <c r="W32" i="2" s="1"/>
  <c r="I44" i="2"/>
  <c r="X32" i="2" s="1"/>
  <c r="J44" i="2"/>
  <c r="Y32" i="2" s="1"/>
  <c r="K44" i="2"/>
  <c r="Z32" i="2" s="1"/>
  <c r="L44" i="2"/>
  <c r="AA32" i="2" s="1"/>
  <c r="M44" i="2"/>
  <c r="AB32" i="2" s="1"/>
  <c r="N44" i="2"/>
  <c r="AC32" i="2" s="1"/>
  <c r="D47" i="2"/>
  <c r="E47" i="2"/>
  <c r="F47" i="2"/>
  <c r="G47" i="2"/>
  <c r="H47" i="2"/>
  <c r="I47" i="2"/>
  <c r="J47" i="2"/>
  <c r="K47" i="2"/>
  <c r="L47" i="2"/>
  <c r="M47" i="2"/>
  <c r="N47" i="2"/>
  <c r="C47" i="2"/>
  <c r="C44" i="2"/>
  <c r="R32" i="2" s="1"/>
  <c r="C43" i="2"/>
  <c r="R34" i="2" s="1"/>
  <c r="P60" i="9"/>
  <c r="Q57" i="9"/>
  <c r="Q59" i="9"/>
  <c r="Q60" i="9"/>
  <c r="Q6" i="9" l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5" i="9"/>
  <c r="B6" i="9"/>
  <c r="C6" i="9"/>
  <c r="P6" i="9" s="1"/>
  <c r="F6" i="9"/>
  <c r="G6" i="9"/>
  <c r="B7" i="9"/>
  <c r="C7" i="9"/>
  <c r="P7" i="9" s="1"/>
  <c r="F7" i="9"/>
  <c r="G7" i="9"/>
  <c r="B8" i="9"/>
  <c r="C8" i="9"/>
  <c r="F8" i="9"/>
  <c r="G8" i="9"/>
  <c r="B9" i="9"/>
  <c r="C9" i="9"/>
  <c r="P9" i="9" s="1"/>
  <c r="F9" i="9"/>
  <c r="G9" i="9"/>
  <c r="B10" i="9"/>
  <c r="C10" i="9"/>
  <c r="P10" i="9" s="1"/>
  <c r="F10" i="9"/>
  <c r="G10" i="9"/>
  <c r="B11" i="9"/>
  <c r="C11" i="9"/>
  <c r="P11" i="9" s="1"/>
  <c r="F11" i="9"/>
  <c r="G11" i="9"/>
  <c r="B12" i="9"/>
  <c r="C12" i="9"/>
  <c r="P12" i="9" s="1"/>
  <c r="F12" i="9"/>
  <c r="G12" i="9"/>
  <c r="B13" i="9"/>
  <c r="C13" i="9"/>
  <c r="P13" i="9" s="1"/>
  <c r="F13" i="9"/>
  <c r="G13" i="9"/>
  <c r="B14" i="9"/>
  <c r="C14" i="9"/>
  <c r="P14" i="9" s="1"/>
  <c r="F14" i="9"/>
  <c r="G14" i="9"/>
  <c r="B15" i="9"/>
  <c r="C15" i="9"/>
  <c r="P15" i="9" s="1"/>
  <c r="F15" i="9"/>
  <c r="G15" i="9"/>
  <c r="B16" i="9"/>
  <c r="C16" i="9"/>
  <c r="P16" i="9" s="1"/>
  <c r="F16" i="9"/>
  <c r="G16" i="9"/>
  <c r="B17" i="9"/>
  <c r="C17" i="9"/>
  <c r="P17" i="9" s="1"/>
  <c r="F17" i="9"/>
  <c r="G17" i="9"/>
  <c r="B18" i="9"/>
  <c r="C18" i="9"/>
  <c r="P18" i="9" s="1"/>
  <c r="F18" i="9"/>
  <c r="G18" i="9"/>
  <c r="B19" i="9"/>
  <c r="C19" i="9"/>
  <c r="P19" i="9" s="1"/>
  <c r="F19" i="9"/>
  <c r="G19" i="9"/>
  <c r="B20" i="9"/>
  <c r="C20" i="9"/>
  <c r="P20" i="9" s="1"/>
  <c r="F20" i="9"/>
  <c r="G20" i="9"/>
  <c r="B21" i="9"/>
  <c r="C21" i="9"/>
  <c r="P21" i="9" s="1"/>
  <c r="F21" i="9"/>
  <c r="G21" i="9"/>
  <c r="B22" i="9"/>
  <c r="C22" i="9"/>
  <c r="P22" i="9" s="1"/>
  <c r="F22" i="9"/>
  <c r="G22" i="9"/>
  <c r="G5" i="9"/>
  <c r="F5" i="9"/>
  <c r="C5" i="9"/>
  <c r="B5" i="9"/>
  <c r="B6" i="7"/>
  <c r="W42" i="7" s="1"/>
  <c r="C6" i="7"/>
  <c r="V42" i="7" s="1"/>
  <c r="E6" i="7"/>
  <c r="T42" i="7" s="1"/>
  <c r="F6" i="7"/>
  <c r="S42" i="7" s="1"/>
  <c r="M6" i="7"/>
  <c r="N6" i="7"/>
  <c r="O6" i="7"/>
  <c r="B7" i="7"/>
  <c r="W43" i="7" s="1"/>
  <c r="C7" i="7"/>
  <c r="V43" i="7" s="1"/>
  <c r="E7" i="7"/>
  <c r="T43" i="7" s="1"/>
  <c r="F7" i="7"/>
  <c r="S43" i="7" s="1"/>
  <c r="N7" i="7"/>
  <c r="O7" i="7"/>
  <c r="B8" i="7"/>
  <c r="W44" i="7" s="1"/>
  <c r="C8" i="7"/>
  <c r="V44" i="7" s="1"/>
  <c r="E8" i="7"/>
  <c r="T44" i="7" s="1"/>
  <c r="F8" i="7"/>
  <c r="S44" i="7" s="1"/>
  <c r="N8" i="7"/>
  <c r="O8" i="7"/>
  <c r="B9" i="7"/>
  <c r="W45" i="7" s="1"/>
  <c r="C9" i="7"/>
  <c r="V45" i="7" s="1"/>
  <c r="E9" i="7"/>
  <c r="T45" i="7" s="1"/>
  <c r="F9" i="7"/>
  <c r="S45" i="7" s="1"/>
  <c r="N9" i="7"/>
  <c r="O9" i="7"/>
  <c r="B10" i="7"/>
  <c r="W46" i="7" s="1"/>
  <c r="C10" i="7"/>
  <c r="V46" i="7" s="1"/>
  <c r="E10" i="7"/>
  <c r="T46" i="7" s="1"/>
  <c r="F10" i="7"/>
  <c r="S46" i="7" s="1"/>
  <c r="M10" i="7"/>
  <c r="N10" i="7"/>
  <c r="O10" i="7"/>
  <c r="B11" i="7"/>
  <c r="W47" i="7" s="1"/>
  <c r="C11" i="7"/>
  <c r="V47" i="7" s="1"/>
  <c r="E11" i="7"/>
  <c r="T47" i="7" s="1"/>
  <c r="F11" i="7"/>
  <c r="S47" i="7" s="1"/>
  <c r="N11" i="7"/>
  <c r="O11" i="7"/>
  <c r="B12" i="7"/>
  <c r="W48" i="7" s="1"/>
  <c r="C12" i="7"/>
  <c r="V48" i="7" s="1"/>
  <c r="E12" i="7"/>
  <c r="T48" i="7" s="1"/>
  <c r="F12" i="7"/>
  <c r="S48" i="7" s="1"/>
  <c r="N12" i="7"/>
  <c r="O12" i="7"/>
  <c r="B13" i="7"/>
  <c r="W49" i="7" s="1"/>
  <c r="C13" i="7"/>
  <c r="V49" i="7" s="1"/>
  <c r="E13" i="7"/>
  <c r="T49" i="7" s="1"/>
  <c r="F13" i="7"/>
  <c r="S49" i="7" s="1"/>
  <c r="N13" i="7"/>
  <c r="O13" i="7"/>
  <c r="B14" i="7"/>
  <c r="W50" i="7" s="1"/>
  <c r="C14" i="7"/>
  <c r="V50" i="7" s="1"/>
  <c r="E14" i="7"/>
  <c r="T50" i="7" s="1"/>
  <c r="F14" i="7"/>
  <c r="S50" i="7" s="1"/>
  <c r="N14" i="7"/>
  <c r="O14" i="7"/>
  <c r="B15" i="7"/>
  <c r="W51" i="7" s="1"/>
  <c r="C15" i="7"/>
  <c r="V51" i="7" s="1"/>
  <c r="E15" i="7"/>
  <c r="T51" i="7" s="1"/>
  <c r="F15" i="7"/>
  <c r="S51" i="7" s="1"/>
  <c r="J15" i="7"/>
  <c r="N15" i="7"/>
  <c r="O15" i="7"/>
  <c r="B16" i="7"/>
  <c r="W52" i="7" s="1"/>
  <c r="C16" i="7"/>
  <c r="V52" i="7" s="1"/>
  <c r="E16" i="7"/>
  <c r="T52" i="7" s="1"/>
  <c r="F16" i="7"/>
  <c r="S52" i="7" s="1"/>
  <c r="N16" i="7"/>
  <c r="O16" i="7"/>
  <c r="O5" i="7"/>
  <c r="N5" i="7"/>
  <c r="F5" i="7"/>
  <c r="S41" i="7" s="1"/>
  <c r="E5" i="7"/>
  <c r="T41" i="7" s="1"/>
  <c r="C5" i="7"/>
  <c r="V41" i="7" s="1"/>
  <c r="B5" i="7"/>
  <c r="W41" i="7" s="1"/>
  <c r="F3" i="9"/>
  <c r="B3" i="9"/>
  <c r="O6" i="9"/>
  <c r="O7" i="9"/>
  <c r="O8" i="9"/>
  <c r="P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S53" i="7" l="1"/>
  <c r="W53" i="7"/>
  <c r="T53" i="7"/>
  <c r="V53" i="7"/>
  <c r="R21" i="9"/>
  <c r="R13" i="9"/>
  <c r="R9" i="9"/>
  <c r="G16" i="7"/>
  <c r="D9" i="7"/>
  <c r="P9" i="7"/>
  <c r="G14" i="7"/>
  <c r="M12" i="7"/>
  <c r="P11" i="7"/>
  <c r="R7" i="9"/>
  <c r="J10" i="7"/>
  <c r="D10" i="7"/>
  <c r="P16" i="7"/>
  <c r="D16" i="7"/>
  <c r="G15" i="7"/>
  <c r="G11" i="7"/>
  <c r="J16" i="7"/>
  <c r="P14" i="7"/>
  <c r="M11" i="7"/>
  <c r="P10" i="7"/>
  <c r="Q23" i="9"/>
  <c r="G13" i="7"/>
  <c r="J12" i="7"/>
  <c r="G10" i="7"/>
  <c r="M8" i="7"/>
  <c r="J8" i="7"/>
  <c r="M7" i="7"/>
  <c r="P6" i="7"/>
  <c r="J13" i="7"/>
  <c r="M9" i="7"/>
  <c r="P8" i="7"/>
  <c r="J6" i="7"/>
  <c r="R17" i="9"/>
  <c r="R15" i="9"/>
  <c r="R10" i="9"/>
  <c r="R11" i="9"/>
  <c r="R22" i="9"/>
  <c r="R6" i="9"/>
  <c r="R18" i="9"/>
  <c r="R20" i="9"/>
  <c r="R12" i="9"/>
  <c r="R14" i="9"/>
  <c r="R16" i="9"/>
  <c r="R19" i="9"/>
  <c r="R8" i="9"/>
  <c r="M14" i="7"/>
  <c r="P13" i="7"/>
  <c r="D11" i="7"/>
  <c r="G8" i="7"/>
  <c r="J7" i="7"/>
  <c r="J14" i="7"/>
  <c r="M13" i="7"/>
  <c r="D13" i="7"/>
  <c r="G12" i="7"/>
  <c r="J9" i="7"/>
  <c r="D8" i="7"/>
  <c r="G7" i="7"/>
  <c r="M16" i="7"/>
  <c r="P15" i="7"/>
  <c r="D15" i="7"/>
  <c r="M15" i="7"/>
  <c r="P12" i="7"/>
  <c r="D12" i="7"/>
  <c r="J11" i="7"/>
  <c r="G9" i="7"/>
  <c r="P7" i="7"/>
  <c r="D7" i="7"/>
  <c r="D14" i="7"/>
  <c r="G6" i="7"/>
  <c r="D6" i="7"/>
  <c r="O5" i="9"/>
  <c r="P5" i="9" l="1"/>
  <c r="P23" i="9" l="1"/>
  <c r="R23" i="9" s="1"/>
  <c r="O26" i="9" s="1"/>
  <c r="R5" i="9"/>
  <c r="R18" i="7"/>
  <c r="R17" i="7"/>
  <c r="W40" i="7"/>
  <c r="V40" i="7"/>
  <c r="T40" i="7"/>
  <c r="S40" i="7"/>
  <c r="O4" i="7"/>
  <c r="N4" i="7"/>
  <c r="L4" i="7"/>
  <c r="K4" i="7"/>
  <c r="I4" i="7"/>
  <c r="H4" i="7"/>
  <c r="F4" i="7"/>
  <c r="E4" i="7"/>
  <c r="B4" i="7"/>
  <c r="C4" i="7"/>
  <c r="C21" i="2" l="1"/>
  <c r="C20" i="2"/>
  <c r="I6" i="4" s="1"/>
  <c r="C18" i="2"/>
  <c r="I4" i="4" s="1"/>
  <c r="C17" i="2"/>
  <c r="I3" i="4" s="1"/>
  <c r="A6" i="2" l="1"/>
  <c r="A17" i="2" s="1"/>
  <c r="C5" i="2"/>
  <c r="F5" i="2"/>
  <c r="C9" i="2" l="1"/>
  <c r="C8" i="2"/>
  <c r="C7" i="2"/>
  <c r="C6" i="2"/>
  <c r="C16" i="2"/>
  <c r="F13" i="4" l="1"/>
  <c r="F16" i="2"/>
  <c r="T8" i="2"/>
  <c r="F8" i="2" s="1"/>
  <c r="E17" i="7"/>
  <c r="F17" i="7"/>
  <c r="F22" i="4"/>
  <c r="D5" i="4"/>
  <c r="E5" i="4" s="1"/>
  <c r="D6" i="4"/>
  <c r="E6" i="4" s="1"/>
  <c r="D7" i="4"/>
  <c r="E7" i="4" s="1"/>
  <c r="D8" i="4"/>
  <c r="E8" i="4" s="1"/>
  <c r="D13" i="4"/>
  <c r="E13" i="4" s="1"/>
  <c r="D14" i="4"/>
  <c r="E14" i="4" s="1"/>
  <c r="D15" i="4"/>
  <c r="E15" i="4" s="1"/>
  <c r="D16" i="4"/>
  <c r="E16" i="4" s="1"/>
  <c r="D21" i="4"/>
  <c r="E21" i="4" s="1"/>
  <c r="D22" i="4"/>
  <c r="E22" i="4" s="1"/>
  <c r="D23" i="4"/>
  <c r="E23" i="4" s="1"/>
  <c r="D24" i="4"/>
  <c r="E24" i="4" s="1"/>
  <c r="D29" i="4"/>
  <c r="E29" i="4" s="1"/>
  <c r="D30" i="4"/>
  <c r="E30" i="4" s="1"/>
  <c r="D31" i="4"/>
  <c r="E31" i="4" s="1"/>
  <c r="D32" i="4"/>
  <c r="E32" i="4" s="1"/>
  <c r="D37" i="4"/>
  <c r="E37" i="4" s="1"/>
  <c r="D38" i="4"/>
  <c r="E38" i="4" s="1"/>
  <c r="D39" i="4"/>
  <c r="E39" i="4" s="1"/>
  <c r="D40" i="4"/>
  <c r="E40" i="4" s="1"/>
  <c r="D45" i="4"/>
  <c r="E45" i="4" s="1"/>
  <c r="D46" i="4"/>
  <c r="E46" i="4" s="1"/>
  <c r="D47" i="4"/>
  <c r="E47" i="4" s="1"/>
  <c r="D48" i="4"/>
  <c r="E48" i="4" s="1"/>
  <c r="D53" i="4"/>
  <c r="E53" i="4" s="1"/>
  <c r="D54" i="4"/>
  <c r="E54" i="4" s="1"/>
  <c r="D55" i="4"/>
  <c r="E55" i="4" s="1"/>
  <c r="D56" i="4"/>
  <c r="E56" i="4" s="1"/>
  <c r="D61" i="4"/>
  <c r="E61" i="4" s="1"/>
  <c r="D62" i="4"/>
  <c r="E62" i="4" s="1"/>
  <c r="D63" i="4"/>
  <c r="E63" i="4" s="1"/>
  <c r="D64" i="4"/>
  <c r="E64" i="4" s="1"/>
  <c r="D69" i="4"/>
  <c r="E69" i="4" s="1"/>
  <c r="D70" i="4"/>
  <c r="E70" i="4" s="1"/>
  <c r="D71" i="4"/>
  <c r="E71" i="4" s="1"/>
  <c r="D72" i="4"/>
  <c r="E72" i="4" s="1"/>
  <c r="F6" i="5"/>
  <c r="F7" i="5"/>
  <c r="F8" i="5"/>
  <c r="F9" i="5"/>
  <c r="F10" i="5"/>
  <c r="F11" i="5"/>
  <c r="M12" i="5"/>
  <c r="N12" i="5"/>
  <c r="M30" i="5"/>
  <c r="N30" i="5"/>
  <c r="M48" i="5"/>
  <c r="N48" i="5"/>
  <c r="M61" i="5"/>
  <c r="J5" i="9"/>
  <c r="K5" i="9"/>
  <c r="L5" i="9"/>
  <c r="M5" i="9"/>
  <c r="J6" i="9"/>
  <c r="K6" i="9"/>
  <c r="L6" i="9"/>
  <c r="M6" i="9"/>
  <c r="J7" i="9"/>
  <c r="K7" i="9"/>
  <c r="L7" i="9"/>
  <c r="M7" i="9"/>
  <c r="J8" i="9"/>
  <c r="K8" i="9"/>
  <c r="L8" i="9"/>
  <c r="M8" i="9"/>
  <c r="J9" i="9"/>
  <c r="K9" i="9"/>
  <c r="L9" i="9"/>
  <c r="M9" i="9"/>
  <c r="J10" i="9"/>
  <c r="K10" i="9"/>
  <c r="L10" i="9"/>
  <c r="M10" i="9"/>
  <c r="J11" i="9"/>
  <c r="K11" i="9"/>
  <c r="L11" i="9"/>
  <c r="M11" i="9"/>
  <c r="J12" i="9"/>
  <c r="K12" i="9"/>
  <c r="L12" i="9"/>
  <c r="M12" i="9"/>
  <c r="J13" i="9"/>
  <c r="K13" i="9"/>
  <c r="L13" i="9"/>
  <c r="M13" i="9"/>
  <c r="J14" i="9"/>
  <c r="K14" i="9"/>
  <c r="L14" i="9"/>
  <c r="M14" i="9"/>
  <c r="J15" i="9"/>
  <c r="K15" i="9"/>
  <c r="L15" i="9"/>
  <c r="M15" i="9"/>
  <c r="J16" i="9"/>
  <c r="K16" i="9"/>
  <c r="L16" i="9"/>
  <c r="M16" i="9"/>
  <c r="J17" i="9"/>
  <c r="K17" i="9"/>
  <c r="L17" i="9"/>
  <c r="M17" i="9"/>
  <c r="J18" i="9"/>
  <c r="K18" i="9"/>
  <c r="L18" i="9"/>
  <c r="M18" i="9"/>
  <c r="J19" i="9"/>
  <c r="K19" i="9"/>
  <c r="L19" i="9"/>
  <c r="M19" i="9"/>
  <c r="J20" i="9"/>
  <c r="K20" i="9"/>
  <c r="L20" i="9"/>
  <c r="M20" i="9"/>
  <c r="J21" i="9"/>
  <c r="K21" i="9"/>
  <c r="L21" i="9"/>
  <c r="M21" i="9"/>
  <c r="J22" i="9"/>
  <c r="K22" i="9"/>
  <c r="L22" i="9"/>
  <c r="M22" i="9"/>
  <c r="B23" i="9"/>
  <c r="C23" i="9"/>
  <c r="D23" i="9"/>
  <c r="E23" i="9"/>
  <c r="F23" i="9"/>
  <c r="G23" i="9"/>
  <c r="H23" i="9"/>
  <c r="I23" i="9"/>
  <c r="P61" i="9"/>
  <c r="Q61" i="9"/>
  <c r="R61" i="9"/>
  <c r="D5" i="7"/>
  <c r="G5" i="7"/>
  <c r="J5" i="7"/>
  <c r="M5" i="7"/>
  <c r="P5" i="7"/>
  <c r="B17" i="7"/>
  <c r="C17" i="7"/>
  <c r="H17" i="7"/>
  <c r="I17" i="7"/>
  <c r="K17" i="7"/>
  <c r="L17" i="7"/>
  <c r="N17" i="7"/>
  <c r="O17" i="7"/>
  <c r="F19" i="7"/>
  <c r="B21" i="7"/>
  <c r="C21" i="7"/>
  <c r="E21" i="7"/>
  <c r="F21" i="7"/>
  <c r="H21" i="7"/>
  <c r="I21" i="7"/>
  <c r="N21" i="7"/>
  <c r="O21" i="7"/>
  <c r="C22" i="7"/>
  <c r="F22" i="7"/>
  <c r="I22" i="7"/>
  <c r="O22" i="7"/>
  <c r="C23" i="7"/>
  <c r="F23" i="7"/>
  <c r="I23" i="7"/>
  <c r="O23" i="7"/>
  <c r="C24" i="7"/>
  <c r="F24" i="7"/>
  <c r="I24" i="7"/>
  <c r="O24" i="7"/>
  <c r="C25" i="7"/>
  <c r="F25" i="7"/>
  <c r="I25" i="7"/>
  <c r="O25" i="7"/>
  <c r="C26" i="7"/>
  <c r="F26" i="7"/>
  <c r="I26" i="7"/>
  <c r="O26" i="7"/>
  <c r="C27" i="7"/>
  <c r="F27" i="7"/>
  <c r="I27" i="7"/>
  <c r="O27" i="7"/>
  <c r="C28" i="7"/>
  <c r="F28" i="7"/>
  <c r="I28" i="7"/>
  <c r="O28" i="7"/>
  <c r="C29" i="7"/>
  <c r="F29" i="7"/>
  <c r="I29" i="7"/>
  <c r="O29" i="7"/>
  <c r="C30" i="7"/>
  <c r="F30" i="7"/>
  <c r="I30" i="7"/>
  <c r="O30" i="7"/>
  <c r="C31" i="7"/>
  <c r="F31" i="7"/>
  <c r="I31" i="7"/>
  <c r="O31" i="7"/>
  <c r="C32" i="7"/>
  <c r="F32" i="7"/>
  <c r="I32" i="7"/>
  <c r="O32" i="7"/>
  <c r="C33" i="7"/>
  <c r="F33" i="7"/>
  <c r="I33" i="7"/>
  <c r="O33" i="7"/>
  <c r="C34" i="7"/>
  <c r="F34" i="7"/>
  <c r="I34" i="7"/>
  <c r="O34" i="7"/>
  <c r="B35" i="7"/>
  <c r="D35" i="7"/>
  <c r="E35" i="7"/>
  <c r="G35" i="7"/>
  <c r="H35" i="7"/>
  <c r="J35" i="7"/>
  <c r="N35" i="7"/>
  <c r="P35" i="7"/>
  <c r="T6" i="2"/>
  <c r="F6" i="2" s="1"/>
  <c r="I6" i="2"/>
  <c r="T7" i="2"/>
  <c r="F7" i="2" s="1"/>
  <c r="I7" i="2"/>
  <c r="I8" i="2"/>
  <c r="F10" i="2"/>
  <c r="L10" i="2" s="1"/>
  <c r="W10" i="2"/>
  <c r="F11" i="2"/>
  <c r="L11" i="2" s="1"/>
  <c r="W11" i="2"/>
  <c r="F12" i="2"/>
  <c r="L12" i="2" s="1"/>
  <c r="W12" i="2"/>
  <c r="I22" i="2"/>
  <c r="L22" i="2" s="1"/>
  <c r="I23" i="2"/>
  <c r="L23" i="2" s="1"/>
  <c r="I24" i="2"/>
  <c r="L24" i="2" s="1"/>
  <c r="I25" i="2"/>
  <c r="L25" i="2" s="1"/>
  <c r="A43" i="2"/>
  <c r="O43" i="2"/>
  <c r="O44" i="2"/>
  <c r="O45" i="2"/>
  <c r="O46" i="2"/>
  <c r="O47" i="2"/>
  <c r="A48" i="2"/>
  <c r="O48" i="2"/>
  <c r="O49" i="2"/>
  <c r="O50" i="2"/>
  <c r="O51" i="2"/>
  <c r="O52" i="2"/>
  <c r="T9" i="2"/>
  <c r="F9" i="2" s="1"/>
  <c r="I9" i="2"/>
  <c r="L6" i="2" l="1"/>
  <c r="F35" i="7"/>
  <c r="I35" i="7"/>
  <c r="L7" i="2"/>
  <c r="L9" i="2"/>
  <c r="C35" i="7"/>
  <c r="O35" i="7"/>
  <c r="L8" i="2"/>
  <c r="Q33" i="2"/>
  <c r="Q31" i="2"/>
  <c r="K23" i="9"/>
  <c r="J23" i="9"/>
  <c r="M23" i="9"/>
  <c r="L23" i="9"/>
  <c r="P17" i="7"/>
  <c r="M17" i="7"/>
  <c r="J17" i="7"/>
  <c r="G17" i="7"/>
  <c r="D17" i="7"/>
  <c r="Q34" i="2"/>
  <c r="Q32" i="2"/>
  <c r="F31" i="4"/>
  <c r="F55" i="4"/>
  <c r="F48" i="4"/>
  <c r="F70" i="4"/>
  <c r="F61" i="4"/>
  <c r="F46" i="4"/>
  <c r="F37" i="4"/>
  <c r="F30" i="4"/>
  <c r="F6" i="4"/>
  <c r="F54" i="4"/>
  <c r="F69" i="4"/>
  <c r="F23" i="4"/>
  <c r="F14" i="4"/>
  <c r="F15" i="4"/>
  <c r="F47" i="4"/>
  <c r="F38" i="4"/>
  <c r="F29" i="4"/>
  <c r="F39" i="4"/>
  <c r="F21" i="4"/>
  <c r="F63" i="4"/>
  <c r="F71" i="4"/>
  <c r="F62" i="4"/>
  <c r="F53" i="4"/>
  <c r="F7" i="4"/>
  <c r="F5" i="4"/>
  <c r="F45" i="4"/>
  <c r="I21" i="2"/>
  <c r="L21" i="2" s="1"/>
  <c r="I19" i="2"/>
  <c r="L19" i="2" s="1"/>
  <c r="I17" i="2"/>
  <c r="L17" i="2" s="1"/>
  <c r="I18" i="2"/>
  <c r="L18" i="2" s="1"/>
  <c r="F72" i="4" l="1"/>
  <c r="F64" i="4"/>
  <c r="F56" i="4"/>
  <c r="F40" i="4"/>
  <c r="F16" i="4"/>
  <c r="F24" i="4"/>
  <c r="F32" i="4"/>
  <c r="F8" i="4"/>
  <c r="I20" i="2"/>
  <c r="L20" i="2" s="1"/>
</calcChain>
</file>

<file path=xl/sharedStrings.xml><?xml version="1.0" encoding="utf-8"?>
<sst xmlns="http://schemas.openxmlformats.org/spreadsheetml/2006/main" count="3028" uniqueCount="209">
  <si>
    <t>人身事故件数</t>
    <rPh sb="0" eb="2">
      <t>ジンシン</t>
    </rPh>
    <rPh sb="2" eb="4">
      <t>ジコ</t>
    </rPh>
    <rPh sb="4" eb="6">
      <t>ケンスウ</t>
    </rPh>
    <phoneticPr fontId="1"/>
  </si>
  <si>
    <t>死者数</t>
    <rPh sb="0" eb="3">
      <t>シシャスウ</t>
    </rPh>
    <phoneticPr fontId="1"/>
  </si>
  <si>
    <t>傷者数</t>
    <rPh sb="0" eb="2">
      <t>ショウシャ</t>
    </rPh>
    <rPh sb="2" eb="3">
      <t>スウ</t>
    </rPh>
    <phoneticPr fontId="1"/>
  </si>
  <si>
    <t>累計</t>
    <rPh sb="0" eb="2">
      <t>ルイケイ</t>
    </rPh>
    <phoneticPr fontId="1"/>
  </si>
  <si>
    <t>増減数</t>
    <rPh sb="0" eb="2">
      <t>ゾウゲン</t>
    </rPh>
    <rPh sb="2" eb="3">
      <t>スウ</t>
    </rPh>
    <phoneticPr fontId="1"/>
  </si>
  <si>
    <t>増減率</t>
    <rPh sb="0" eb="3">
      <t>ゾウゲンリツ</t>
    </rPh>
    <phoneticPr fontId="1"/>
  </si>
  <si>
    <t>物損事故件数</t>
    <rPh sb="0" eb="2">
      <t>ブッソン</t>
    </rPh>
    <rPh sb="2" eb="4">
      <t>ジコ</t>
    </rPh>
    <rPh sb="4" eb="6">
      <t>ケンスウ</t>
    </rPh>
    <phoneticPr fontId="1"/>
  </si>
  <si>
    <t>2月</t>
    <rPh sb="1" eb="2">
      <t>ガツ</t>
    </rPh>
    <phoneticPr fontId="1"/>
  </si>
  <si>
    <t>1月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</si>
  <si>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</si>
  <si>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</si>
  <si>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</si>
  <si>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</si>
  <si>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</si>
  <si>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</si>
  <si>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</si>
  <si>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</si>
  <si>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</si>
  <si>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</si>
  <si>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</si>
  <si>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【グラフ用】</t>
    <rPh sb="4" eb="5">
      <t>ヨウ</t>
    </rPh>
    <phoneticPr fontId="1"/>
  </si>
  <si>
    <t>3　月別発生状況</t>
    <rPh sb="2" eb="4">
      <t>ツキベツ</t>
    </rPh>
    <rPh sb="4" eb="6">
      <t>ハッセイ</t>
    </rPh>
    <rPh sb="6" eb="8">
      <t>ジョウキョウ</t>
    </rPh>
    <phoneticPr fontId="1"/>
  </si>
  <si>
    <t>死　者　数</t>
    <rPh sb="0" eb="1">
      <t>シ</t>
    </rPh>
    <rPh sb="2" eb="3">
      <t>シャ</t>
    </rPh>
    <rPh sb="4" eb="5">
      <t>スウ</t>
    </rPh>
    <phoneticPr fontId="1"/>
  </si>
  <si>
    <t>傷　者　数</t>
    <rPh sb="0" eb="1">
      <t>キズ</t>
    </rPh>
    <rPh sb="2" eb="3">
      <t>シャ</t>
    </rPh>
    <rPh sb="4" eb="5">
      <t>スウ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</si>
  <si>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</si>
  <si>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一般県道</t>
    <rPh sb="0" eb="2">
      <t>イッパン</t>
    </rPh>
    <rPh sb="2" eb="4">
      <t>ケンドウ</t>
    </rPh>
    <phoneticPr fontId="1"/>
  </si>
  <si>
    <t>国道</t>
    <rPh sb="0" eb="1">
      <t>クニ</t>
    </rPh>
    <rPh sb="1" eb="2">
      <t>ミチ</t>
    </rPh>
    <phoneticPr fontId="1"/>
  </si>
  <si>
    <t>市町道</t>
    <rPh sb="0" eb="1">
      <t>シ</t>
    </rPh>
    <rPh sb="1" eb="2">
      <t>マチ</t>
    </rPh>
    <rPh sb="2" eb="3">
      <t>ミチ</t>
    </rPh>
    <phoneticPr fontId="1"/>
  </si>
  <si>
    <t>その他</t>
    <rPh sb="2" eb="3">
      <t>タ</t>
    </rPh>
    <phoneticPr fontId="1"/>
  </si>
  <si>
    <t>交差点</t>
    <rPh sb="0" eb="3">
      <t>コウサテン</t>
    </rPh>
    <phoneticPr fontId="1"/>
  </si>
  <si>
    <t>交差点付近</t>
    <rPh sb="0" eb="3">
      <t>コウサテン</t>
    </rPh>
    <rPh sb="3" eb="5">
      <t>フキン</t>
    </rPh>
    <phoneticPr fontId="1"/>
  </si>
  <si>
    <t>単路</t>
    <rPh sb="0" eb="1">
      <t>タン</t>
    </rPh>
    <rPh sb="1" eb="2">
      <t>ロ</t>
    </rPh>
    <phoneticPr fontId="1"/>
  </si>
  <si>
    <t>踏切</t>
    <rPh sb="0" eb="2">
      <t>フミキリ</t>
    </rPh>
    <phoneticPr fontId="1"/>
  </si>
  <si>
    <t>総計</t>
  </si>
  <si>
    <t>0～2</t>
    <phoneticPr fontId="1"/>
  </si>
  <si>
    <t>2～4</t>
    <phoneticPr fontId="1"/>
  </si>
  <si>
    <t>4～6</t>
    <phoneticPr fontId="1"/>
  </si>
  <si>
    <t>6～8</t>
    <phoneticPr fontId="1"/>
  </si>
  <si>
    <t>8～10</t>
    <phoneticPr fontId="1"/>
  </si>
  <si>
    <t>10～12</t>
    <phoneticPr fontId="1"/>
  </si>
  <si>
    <t>12～14</t>
    <phoneticPr fontId="1"/>
  </si>
  <si>
    <t>14～16</t>
    <phoneticPr fontId="1"/>
  </si>
  <si>
    <t>16～18</t>
    <phoneticPr fontId="1"/>
  </si>
  <si>
    <t>18～20</t>
    <phoneticPr fontId="1"/>
  </si>
  <si>
    <t>20～22</t>
    <phoneticPr fontId="1"/>
  </si>
  <si>
    <t>22～24</t>
    <phoneticPr fontId="1"/>
  </si>
  <si>
    <t>8　事故類型別</t>
    <rPh sb="2" eb="4">
      <t>ジコ</t>
    </rPh>
    <rPh sb="4" eb="6">
      <t>ルイケイ</t>
    </rPh>
    <rPh sb="6" eb="7">
      <t>ベツ</t>
    </rPh>
    <phoneticPr fontId="1"/>
  </si>
  <si>
    <t>横断中</t>
  </si>
  <si>
    <t>正面衝突</t>
  </si>
  <si>
    <t>追突</t>
  </si>
  <si>
    <t>出合頭</t>
  </si>
  <si>
    <t>追越追抜時</t>
  </si>
  <si>
    <t>すれ違い時</t>
  </si>
  <si>
    <t>左折時</t>
  </si>
  <si>
    <t>右折時</t>
  </si>
  <si>
    <t>単独</t>
  </si>
  <si>
    <t>死者数</t>
    <rPh sb="0" eb="3">
      <t>シシャスウ</t>
    </rPh>
    <phoneticPr fontId="3"/>
  </si>
  <si>
    <t>傷者数</t>
    <rPh sb="0" eb="2">
      <t>ショウシャ</t>
    </rPh>
    <rPh sb="2" eb="3">
      <t>スウ</t>
    </rPh>
    <phoneticPr fontId="3"/>
  </si>
  <si>
    <t>増減数</t>
    <rPh sb="0" eb="2">
      <t>ゾウゲン</t>
    </rPh>
    <rPh sb="2" eb="3">
      <t>スウ</t>
    </rPh>
    <phoneticPr fontId="3"/>
  </si>
  <si>
    <t>全人身事故に占める割合</t>
    <rPh sb="0" eb="1">
      <t>ゼン</t>
    </rPh>
    <rPh sb="1" eb="3">
      <t>ジンシン</t>
    </rPh>
    <rPh sb="3" eb="5">
      <t>ジコ</t>
    </rPh>
    <rPh sb="6" eb="7">
      <t>シ</t>
    </rPh>
    <rPh sb="9" eb="11">
      <t>ワリアイ</t>
    </rPh>
    <phoneticPr fontId="3"/>
  </si>
  <si>
    <t>○　子どもの事故</t>
    <rPh sb="2" eb="3">
      <t>コ</t>
    </rPh>
    <rPh sb="6" eb="8">
      <t>ジコ</t>
    </rPh>
    <phoneticPr fontId="3"/>
  </si>
  <si>
    <t>全人身事故件数</t>
    <rPh sb="0" eb="1">
      <t>ゼン</t>
    </rPh>
    <rPh sb="1" eb="3">
      <t>ジンシン</t>
    </rPh>
    <rPh sb="3" eb="5">
      <t>ジコ</t>
    </rPh>
    <rPh sb="5" eb="7">
      <t>ケンスウ</t>
    </rPh>
    <phoneticPr fontId="3"/>
  </si>
  <si>
    <t>○　高校生の事故</t>
    <rPh sb="2" eb="5">
      <t>コウコウセイ</t>
    </rPh>
    <rPh sb="6" eb="8">
      <t>ジコ</t>
    </rPh>
    <phoneticPr fontId="3"/>
  </si>
  <si>
    <t>○　若年運転者の事故</t>
    <rPh sb="2" eb="4">
      <t>ジャクネン</t>
    </rPh>
    <rPh sb="4" eb="7">
      <t>ウンテンシャ</t>
    </rPh>
    <rPh sb="8" eb="10">
      <t>ジコ</t>
    </rPh>
    <phoneticPr fontId="3"/>
  </si>
  <si>
    <t>○　歩行者の事故</t>
    <rPh sb="2" eb="5">
      <t>ホコウシャ</t>
    </rPh>
    <rPh sb="6" eb="8">
      <t>ジコ</t>
    </rPh>
    <phoneticPr fontId="3"/>
  </si>
  <si>
    <t>○　自転車の事故</t>
    <rPh sb="2" eb="5">
      <t>ジテンシャ</t>
    </rPh>
    <rPh sb="6" eb="8">
      <t>ジコ</t>
    </rPh>
    <phoneticPr fontId="3"/>
  </si>
  <si>
    <t>○　飲酒事故</t>
    <rPh sb="2" eb="4">
      <t>インシュ</t>
    </rPh>
    <rPh sb="4" eb="6">
      <t>ジコ</t>
    </rPh>
    <phoneticPr fontId="3"/>
  </si>
  <si>
    <t>前方不注視</t>
  </si>
  <si>
    <t>安全不確認</t>
  </si>
  <si>
    <t>動静不注視</t>
  </si>
  <si>
    <t>信号無視</t>
  </si>
  <si>
    <t>その他</t>
  </si>
  <si>
    <t>福井市</t>
    <rPh sb="0" eb="3">
      <t>フクイシ</t>
    </rPh>
    <phoneticPr fontId="1"/>
  </si>
  <si>
    <t>大野市</t>
    <rPh sb="0" eb="3">
      <t>オオノシ</t>
    </rPh>
    <phoneticPr fontId="1"/>
  </si>
  <si>
    <t>勝山市</t>
    <rPh sb="0" eb="3">
      <t>カツヤマシ</t>
    </rPh>
    <phoneticPr fontId="1"/>
  </si>
  <si>
    <t>あわら市</t>
    <rPh sb="3" eb="4">
      <t>シ</t>
    </rPh>
    <phoneticPr fontId="1"/>
  </si>
  <si>
    <t>坂井市</t>
    <rPh sb="0" eb="3">
      <t>サカイシ</t>
    </rPh>
    <phoneticPr fontId="1"/>
  </si>
  <si>
    <t>越前町</t>
    <rPh sb="0" eb="3">
      <t>エチゼンチョウ</t>
    </rPh>
    <phoneticPr fontId="1"/>
  </si>
  <si>
    <t>鯖江市</t>
    <rPh sb="0" eb="3">
      <t>サバエシ</t>
    </rPh>
    <phoneticPr fontId="1"/>
  </si>
  <si>
    <t>池田町</t>
    <rPh sb="0" eb="3">
      <t>イケダチョウ</t>
    </rPh>
    <phoneticPr fontId="1"/>
  </si>
  <si>
    <t>越前市</t>
    <rPh sb="0" eb="3">
      <t>エチゼンシ</t>
    </rPh>
    <phoneticPr fontId="1"/>
  </si>
  <si>
    <t>南越前町</t>
    <rPh sb="0" eb="1">
      <t>ミナミ</t>
    </rPh>
    <rPh sb="1" eb="4">
      <t>エチゼンチョウ</t>
    </rPh>
    <phoneticPr fontId="1"/>
  </si>
  <si>
    <t>美浜町</t>
    <rPh sb="0" eb="3">
      <t>ミハマチョウ</t>
    </rPh>
    <phoneticPr fontId="1"/>
  </si>
  <si>
    <t>小浜市</t>
    <rPh sb="0" eb="3">
      <t>オバマシ</t>
    </rPh>
    <phoneticPr fontId="1"/>
  </si>
  <si>
    <t>高浜町</t>
    <rPh sb="0" eb="3">
      <t>タカハマチョウ</t>
    </rPh>
    <phoneticPr fontId="1"/>
  </si>
  <si>
    <t>おおい町</t>
    <rPh sb="3" eb="4">
      <t>マチ</t>
    </rPh>
    <phoneticPr fontId="1"/>
  </si>
  <si>
    <t>若狭町</t>
    <rPh sb="0" eb="3">
      <t>ワカサチョウ</t>
    </rPh>
    <phoneticPr fontId="1"/>
  </si>
  <si>
    <t>調査不能等</t>
    <rPh sb="4" eb="5">
      <t>ナド</t>
    </rPh>
    <phoneticPr fontId="4"/>
  </si>
  <si>
    <t>合計</t>
    <rPh sb="0" eb="2">
      <t>ゴウケイ</t>
    </rPh>
    <phoneticPr fontId="4"/>
  </si>
  <si>
    <t>その他
人対車両</t>
    <rPh sb="2" eb="3">
      <t>タ</t>
    </rPh>
    <rPh sb="4" eb="5">
      <t>ヒト</t>
    </rPh>
    <rPh sb="5" eb="6">
      <t>タイ</t>
    </rPh>
    <rPh sb="6" eb="8">
      <t>シャリョウ</t>
    </rPh>
    <phoneticPr fontId="4"/>
  </si>
  <si>
    <t>その他
車両相互</t>
    <rPh sb="2" eb="3">
      <t>タ</t>
    </rPh>
    <rPh sb="4" eb="6">
      <t>シャリョウ</t>
    </rPh>
    <rPh sb="6" eb="8">
      <t>ソウゴ</t>
    </rPh>
    <phoneticPr fontId="4"/>
  </si>
  <si>
    <t>増減率（％）</t>
    <rPh sb="0" eb="3">
      <t>ゾウゲンリツ</t>
    </rPh>
    <phoneticPr fontId="3"/>
  </si>
  <si>
    <t>件　数</t>
    <rPh sb="0" eb="1">
      <t>ケン</t>
    </rPh>
    <rPh sb="2" eb="3">
      <t>スウ</t>
    </rPh>
    <phoneticPr fontId="3"/>
  </si>
  <si>
    <t>※　「高校生の事故」は高校生が交通事故に関係し死傷した事故</t>
    <rPh sb="3" eb="6">
      <t>コウコウセイ</t>
    </rPh>
    <rPh sb="7" eb="9">
      <t>ジコ</t>
    </rPh>
    <rPh sb="11" eb="14">
      <t>コウコウセイ</t>
    </rPh>
    <rPh sb="15" eb="17">
      <t>コウツウ</t>
    </rPh>
    <rPh sb="17" eb="19">
      <t>ジコ</t>
    </rPh>
    <rPh sb="20" eb="22">
      <t>カンケイ</t>
    </rPh>
    <rPh sb="23" eb="25">
      <t>シショウ</t>
    </rPh>
    <rPh sb="27" eb="29">
      <t>ジコ</t>
    </rPh>
    <phoneticPr fontId="3"/>
  </si>
  <si>
    <t>※　「若年運転者の事故」は若年者（16～24歳）が運転免許を必要とする車両を運転して第1当事者となった事故</t>
    <rPh sb="3" eb="5">
      <t>ジャクネン</t>
    </rPh>
    <rPh sb="5" eb="8">
      <t>ウンテンシャ</t>
    </rPh>
    <rPh sb="9" eb="11">
      <t>ジコ</t>
    </rPh>
    <rPh sb="13" eb="16">
      <t>ジャクネンシャ</t>
    </rPh>
    <rPh sb="22" eb="23">
      <t>サイ</t>
    </rPh>
    <rPh sb="25" eb="27">
      <t>ウンテン</t>
    </rPh>
    <rPh sb="27" eb="29">
      <t>メンキョ</t>
    </rPh>
    <rPh sb="30" eb="32">
      <t>ヒツヨウ</t>
    </rPh>
    <rPh sb="35" eb="37">
      <t>シャリョウ</t>
    </rPh>
    <rPh sb="38" eb="40">
      <t>ウンテン</t>
    </rPh>
    <rPh sb="42" eb="43">
      <t>ダイ</t>
    </rPh>
    <rPh sb="44" eb="46">
      <t>トウジ</t>
    </rPh>
    <rPh sb="46" eb="47">
      <t>シャ</t>
    </rPh>
    <rPh sb="51" eb="53">
      <t>ジコ</t>
    </rPh>
    <phoneticPr fontId="3"/>
  </si>
  <si>
    <t>○　高齢者の事故</t>
    <rPh sb="2" eb="5">
      <t>コウレイシャ</t>
    </rPh>
    <rPh sb="6" eb="8">
      <t>ジコ</t>
    </rPh>
    <phoneticPr fontId="3"/>
  </si>
  <si>
    <t>※　「歩行者の事故」は歩行者（路上作業中、路上遊戯中等含む）が交通事故に関係し死傷した事故</t>
    <rPh sb="3" eb="6">
      <t>ホコウシャ</t>
    </rPh>
    <rPh sb="7" eb="9">
      <t>ジコ</t>
    </rPh>
    <rPh sb="11" eb="14">
      <t>ホコウシャ</t>
    </rPh>
    <rPh sb="15" eb="17">
      <t>ロジョウ</t>
    </rPh>
    <rPh sb="17" eb="19">
      <t>サギョウ</t>
    </rPh>
    <rPh sb="19" eb="20">
      <t>チュウ</t>
    </rPh>
    <rPh sb="21" eb="23">
      <t>ロジョウ</t>
    </rPh>
    <rPh sb="23" eb="25">
      <t>ユウギ</t>
    </rPh>
    <rPh sb="25" eb="26">
      <t>チュウ</t>
    </rPh>
    <rPh sb="26" eb="27">
      <t>ナド</t>
    </rPh>
    <rPh sb="27" eb="28">
      <t>フク</t>
    </rPh>
    <rPh sb="31" eb="33">
      <t>コウツウ</t>
    </rPh>
    <rPh sb="33" eb="35">
      <t>ジコ</t>
    </rPh>
    <rPh sb="36" eb="38">
      <t>カンケイ</t>
    </rPh>
    <rPh sb="39" eb="41">
      <t>シショウ</t>
    </rPh>
    <rPh sb="43" eb="45">
      <t>ジコ</t>
    </rPh>
    <phoneticPr fontId="3"/>
  </si>
  <si>
    <t>※　「自転車の事故」は自転車乗用者（同乗者を含む）が交通事故に関係し死傷した事故</t>
    <rPh sb="3" eb="6">
      <t>ジテンシャ</t>
    </rPh>
    <rPh sb="7" eb="9">
      <t>ジコ</t>
    </rPh>
    <rPh sb="11" eb="14">
      <t>ジテンシャ</t>
    </rPh>
    <rPh sb="14" eb="16">
      <t>ジョウヨウ</t>
    </rPh>
    <rPh sb="16" eb="17">
      <t>シャ</t>
    </rPh>
    <rPh sb="18" eb="20">
      <t>ドウジョウ</t>
    </rPh>
    <rPh sb="20" eb="21">
      <t>シャ</t>
    </rPh>
    <rPh sb="22" eb="23">
      <t>フク</t>
    </rPh>
    <rPh sb="26" eb="28">
      <t>コウツウ</t>
    </rPh>
    <rPh sb="28" eb="30">
      <t>ジコ</t>
    </rPh>
    <rPh sb="31" eb="33">
      <t>カンケイ</t>
    </rPh>
    <rPh sb="34" eb="36">
      <t>シショウ</t>
    </rPh>
    <rPh sb="38" eb="40">
      <t>ジコ</t>
    </rPh>
    <phoneticPr fontId="3"/>
  </si>
  <si>
    <t>※　「高齢者の事故」は高齢者（65歳以上）が交通事故に関係し死傷した事故</t>
    <rPh sb="3" eb="6">
      <t>コウレイシャ</t>
    </rPh>
    <rPh sb="7" eb="9">
      <t>ジコ</t>
    </rPh>
    <rPh sb="11" eb="14">
      <t>コウレイシャ</t>
    </rPh>
    <rPh sb="17" eb="18">
      <t>サイ</t>
    </rPh>
    <rPh sb="18" eb="20">
      <t>イジョウ</t>
    </rPh>
    <rPh sb="22" eb="24">
      <t>コウツウ</t>
    </rPh>
    <rPh sb="24" eb="26">
      <t>ジコ</t>
    </rPh>
    <rPh sb="27" eb="29">
      <t>カンケイ</t>
    </rPh>
    <rPh sb="30" eb="32">
      <t>シショウ</t>
    </rPh>
    <rPh sb="34" eb="36">
      <t>ジコ</t>
    </rPh>
    <phoneticPr fontId="3"/>
  </si>
  <si>
    <t>ハンドルブレーキ操作不適</t>
    <rPh sb="8" eb="10">
      <t>ソウサ</t>
    </rPh>
    <rPh sb="10" eb="11">
      <t>フ</t>
    </rPh>
    <phoneticPr fontId="4"/>
  </si>
  <si>
    <t>高速隊</t>
    <rPh sb="0" eb="3">
      <t>コウソクタイ</t>
    </rPh>
    <phoneticPr fontId="1"/>
  </si>
  <si>
    <t>小浜署</t>
    <rPh sb="0" eb="2">
      <t>オバマ</t>
    </rPh>
    <rPh sb="2" eb="3">
      <t>ショ</t>
    </rPh>
    <phoneticPr fontId="1"/>
  </si>
  <si>
    <t>敦賀署</t>
    <rPh sb="0" eb="2">
      <t>ツルガ</t>
    </rPh>
    <rPh sb="2" eb="3">
      <t>ショ</t>
    </rPh>
    <phoneticPr fontId="1"/>
  </si>
  <si>
    <t>越前署</t>
    <rPh sb="0" eb="2">
      <t>エチゼン</t>
    </rPh>
    <rPh sb="2" eb="3">
      <t>ショ</t>
    </rPh>
    <phoneticPr fontId="1"/>
  </si>
  <si>
    <t>鯖江署</t>
    <rPh sb="0" eb="2">
      <t>サバエ</t>
    </rPh>
    <rPh sb="2" eb="3">
      <t>ショ</t>
    </rPh>
    <phoneticPr fontId="1"/>
  </si>
  <si>
    <t>坂井西署</t>
    <rPh sb="0" eb="2">
      <t>サカイ</t>
    </rPh>
    <rPh sb="2" eb="4">
      <t>ニシショ</t>
    </rPh>
    <phoneticPr fontId="1"/>
  </si>
  <si>
    <t>坂井署</t>
    <rPh sb="0" eb="2">
      <t>サカイ</t>
    </rPh>
    <rPh sb="2" eb="3">
      <t>ショ</t>
    </rPh>
    <phoneticPr fontId="1"/>
  </si>
  <si>
    <t>あわら署</t>
    <rPh sb="3" eb="4">
      <t>ショ</t>
    </rPh>
    <phoneticPr fontId="1"/>
  </si>
  <si>
    <t>勝山署</t>
    <rPh sb="0" eb="2">
      <t>カツヤマ</t>
    </rPh>
    <rPh sb="2" eb="3">
      <t>ショ</t>
    </rPh>
    <phoneticPr fontId="1"/>
  </si>
  <si>
    <t>大野署</t>
    <rPh sb="0" eb="2">
      <t>オオノ</t>
    </rPh>
    <rPh sb="2" eb="3">
      <t>ショ</t>
    </rPh>
    <phoneticPr fontId="1"/>
  </si>
  <si>
    <t>永平寺署</t>
    <rPh sb="0" eb="3">
      <t>エイヘイジ</t>
    </rPh>
    <rPh sb="3" eb="4">
      <t>ショ</t>
    </rPh>
    <phoneticPr fontId="1"/>
  </si>
  <si>
    <t>福井南署</t>
    <rPh sb="0" eb="2">
      <t>フクイ</t>
    </rPh>
    <rPh sb="2" eb="4">
      <t>ミナミショ</t>
    </rPh>
    <phoneticPr fontId="1"/>
  </si>
  <si>
    <t>福井署</t>
    <rPh sb="0" eb="2">
      <t>フクイ</t>
    </rPh>
    <rPh sb="2" eb="3">
      <t>ショ</t>
    </rPh>
    <phoneticPr fontId="1"/>
  </si>
  <si>
    <t>合　計</t>
    <rPh sb="0" eb="1">
      <t>ア</t>
    </rPh>
    <rPh sb="2" eb="3">
      <t>ケイ</t>
    </rPh>
    <phoneticPr fontId="1"/>
  </si>
  <si>
    <t>○　高齢交通弱者の事故</t>
    <rPh sb="2" eb="4">
      <t>コウレイ</t>
    </rPh>
    <rPh sb="4" eb="6">
      <t>コウツウ</t>
    </rPh>
    <rPh sb="6" eb="8">
      <t>ジャクシャ</t>
    </rPh>
    <rPh sb="9" eb="11">
      <t>ジコ</t>
    </rPh>
    <phoneticPr fontId="3"/>
  </si>
  <si>
    <t>※　「高齢交通弱者の事故」は高齢者（65歳以上）が歩行中又は自転車乗用中に交通事故に関係し死傷した事故</t>
    <rPh sb="3" eb="5">
      <t>コウレイ</t>
    </rPh>
    <rPh sb="5" eb="7">
      <t>コウツウ</t>
    </rPh>
    <rPh sb="7" eb="9">
      <t>ジャクシャ</t>
    </rPh>
    <rPh sb="10" eb="12">
      <t>ジコ</t>
    </rPh>
    <rPh sb="14" eb="17">
      <t>コウレイシャ</t>
    </rPh>
    <rPh sb="20" eb="21">
      <t>サイ</t>
    </rPh>
    <rPh sb="21" eb="23">
      <t>イジョウ</t>
    </rPh>
    <rPh sb="25" eb="28">
      <t>ホコウチュウ</t>
    </rPh>
    <rPh sb="28" eb="29">
      <t>マタ</t>
    </rPh>
    <rPh sb="30" eb="33">
      <t>ジテンシャ</t>
    </rPh>
    <rPh sb="33" eb="36">
      <t>ジョウヨウチュウ</t>
    </rPh>
    <rPh sb="37" eb="39">
      <t>コウツウ</t>
    </rPh>
    <rPh sb="39" eb="41">
      <t>ジコ</t>
    </rPh>
    <rPh sb="42" eb="44">
      <t>カンケイ</t>
    </rPh>
    <rPh sb="45" eb="47">
      <t>シショウ</t>
    </rPh>
    <rPh sb="49" eb="51">
      <t>ジコ</t>
    </rPh>
    <phoneticPr fontId="3"/>
  </si>
  <si>
    <t>○　高齢運転者の事故</t>
    <rPh sb="2" eb="4">
      <t>コウレイ</t>
    </rPh>
    <rPh sb="4" eb="7">
      <t>ウンテンシャ</t>
    </rPh>
    <rPh sb="8" eb="10">
      <t>ジコ</t>
    </rPh>
    <phoneticPr fontId="3"/>
  </si>
  <si>
    <t>交差点安全進行義務違反</t>
    <rPh sb="0" eb="3">
      <t>コウサテン</t>
    </rPh>
    <rPh sb="3" eb="5">
      <t>アンゼン</t>
    </rPh>
    <rPh sb="5" eb="7">
      <t>シンコウ</t>
    </rPh>
    <rPh sb="7" eb="9">
      <t>ギム</t>
    </rPh>
    <rPh sb="9" eb="11">
      <t>イハン</t>
    </rPh>
    <phoneticPr fontId="4"/>
  </si>
  <si>
    <t>指定場所一時不停止等</t>
    <rPh sb="0" eb="2">
      <t>シテイ</t>
    </rPh>
    <rPh sb="2" eb="4">
      <t>バショ</t>
    </rPh>
    <rPh sb="4" eb="6">
      <t>イチジ</t>
    </rPh>
    <rPh sb="6" eb="9">
      <t>フテイシ</t>
    </rPh>
    <rPh sb="9" eb="10">
      <t>ナド</t>
    </rPh>
    <phoneticPr fontId="4"/>
  </si>
  <si>
    <t>死者数</t>
    <rPh sb="0" eb="2">
      <t>シシャ</t>
    </rPh>
    <rPh sb="2" eb="3">
      <t>スウ</t>
    </rPh>
    <phoneticPr fontId="5"/>
  </si>
  <si>
    <t>【平成24年1月末】</t>
    <rPh sb="1" eb="3">
      <t>ヘイセイ</t>
    </rPh>
    <rPh sb="5" eb="6">
      <t>ネン</t>
    </rPh>
    <rPh sb="7" eb="8">
      <t>ガツ</t>
    </rPh>
    <rPh sb="8" eb="9">
      <t>マツ</t>
    </rPh>
    <phoneticPr fontId="1"/>
  </si>
  <si>
    <t>列車</t>
    <rPh sb="0" eb="2">
      <t>レッシャ</t>
    </rPh>
    <phoneticPr fontId="4"/>
  </si>
  <si>
    <t>５月中</t>
    <rPh sb="1" eb="2">
      <t>ガツ</t>
    </rPh>
    <rPh sb="2" eb="3">
      <t>チュウ</t>
    </rPh>
    <phoneticPr fontId="1"/>
  </si>
  <si>
    <t>永平寺町</t>
    <rPh sb="0" eb="3">
      <t>エイヘイジ</t>
    </rPh>
    <rPh sb="3" eb="4">
      <t>マチ</t>
    </rPh>
    <phoneticPr fontId="1"/>
  </si>
  <si>
    <t>敦賀市</t>
    <rPh sb="0" eb="3">
      <t>ツルガシ</t>
    </rPh>
    <phoneticPr fontId="1"/>
  </si>
  <si>
    <t>高速道路</t>
    <rPh sb="0" eb="2">
      <t>コウソク</t>
    </rPh>
    <rPh sb="2" eb="4">
      <t>ドウロ</t>
    </rPh>
    <phoneticPr fontId="1"/>
  </si>
  <si>
    <t>８　時間別発生状況</t>
    <rPh sb="2" eb="4">
      <t>ジカン</t>
    </rPh>
    <rPh sb="4" eb="5">
      <t>ベツ</t>
    </rPh>
    <rPh sb="5" eb="7">
      <t>ハッセイ</t>
    </rPh>
    <rPh sb="7" eb="9">
      <t>ジョウキョウ</t>
    </rPh>
    <phoneticPr fontId="4"/>
  </si>
  <si>
    <r>
      <t>※　「高齢運転者の事故」は高齢者（65歳以上）が</t>
    </r>
    <r>
      <rPr>
        <sz val="8"/>
        <color indexed="8"/>
        <rFont val="HG丸ｺﾞｼｯｸM-PRO"/>
        <family val="3"/>
        <charset val="128"/>
      </rPr>
      <t>運転免許を必要とする車両を運転して第1当事者となった事故</t>
    </r>
    <rPh sb="3" eb="5">
      <t>コウレイ</t>
    </rPh>
    <rPh sb="5" eb="8">
      <t>ウンテンシャ</t>
    </rPh>
    <rPh sb="9" eb="11">
      <t>ジコ</t>
    </rPh>
    <rPh sb="13" eb="16">
      <t>コウレイシャ</t>
    </rPh>
    <rPh sb="19" eb="20">
      <t>サイ</t>
    </rPh>
    <rPh sb="20" eb="22">
      <t>イジョウ</t>
    </rPh>
    <rPh sb="24" eb="26">
      <t>ウンテン</t>
    </rPh>
    <rPh sb="26" eb="28">
      <t>メンキョ</t>
    </rPh>
    <rPh sb="29" eb="31">
      <t>ヒツヨウ</t>
    </rPh>
    <rPh sb="34" eb="36">
      <t>シャリョウ</t>
    </rPh>
    <rPh sb="37" eb="39">
      <t>ウンテン</t>
    </rPh>
    <rPh sb="41" eb="42">
      <t>ダイ</t>
    </rPh>
    <rPh sb="43" eb="46">
      <t>トウジシャ</t>
    </rPh>
    <rPh sb="50" eb="52">
      <t>ジコ</t>
    </rPh>
    <phoneticPr fontId="3"/>
  </si>
  <si>
    <t>人身件数</t>
    <rPh sb="0" eb="2">
      <t>ジンシン</t>
    </rPh>
    <rPh sb="2" eb="4">
      <t>ケンスウ</t>
    </rPh>
    <phoneticPr fontId="1"/>
  </si>
  <si>
    <t>9　事故類型別発生状況</t>
    <rPh sb="2" eb="4">
      <t>ジコ</t>
    </rPh>
    <rPh sb="4" eb="7">
      <t>ルイケイベツ</t>
    </rPh>
    <rPh sb="7" eb="9">
      <t>ハッセイ</t>
    </rPh>
    <rPh sb="9" eb="11">
      <t>ジョウキョウ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</si>
  <si>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</si>
  <si>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6　路線別発生状況</t>
    <rPh sb="2" eb="5">
      <t>ロセンベツ</t>
    </rPh>
    <rPh sb="5" eb="7">
      <t>ハッセイ</t>
    </rPh>
    <rPh sb="7" eb="9">
      <t>ジョウキョウ</t>
    </rPh>
    <phoneticPr fontId="1"/>
  </si>
  <si>
    <t xml:space="preserve">                 </t>
    <phoneticPr fontId="1"/>
  </si>
  <si>
    <t xml:space="preserve">                               </t>
    <phoneticPr fontId="1"/>
  </si>
  <si>
    <t xml:space="preserve">               </t>
    <phoneticPr fontId="1"/>
  </si>
  <si>
    <t>重傷者数</t>
    <rPh sb="0" eb="2">
      <t>ジュウショウ</t>
    </rPh>
    <rPh sb="2" eb="3">
      <t>シャ</t>
    </rPh>
    <rPh sb="3" eb="4">
      <t>スウ</t>
    </rPh>
    <phoneticPr fontId="1"/>
  </si>
  <si>
    <t>傷者数</t>
    <rPh sb="0" eb="2">
      <t>ショウシャ</t>
    </rPh>
    <rPh sb="1" eb="2">
      <t>シャ</t>
    </rPh>
    <rPh sb="2" eb="3">
      <t>スウ</t>
    </rPh>
    <phoneticPr fontId="1"/>
  </si>
  <si>
    <t>重傷者数</t>
    <rPh sb="0" eb="2">
      <t>ジュウショウ</t>
    </rPh>
    <rPh sb="2" eb="3">
      <t>シャ</t>
    </rPh>
    <rPh sb="3" eb="4">
      <t>スウ</t>
    </rPh>
    <phoneticPr fontId="8"/>
  </si>
  <si>
    <t>重傷者数</t>
    <rPh sb="0" eb="2">
      <t>ジュウショウ</t>
    </rPh>
    <rPh sb="2" eb="3">
      <t>シャ</t>
    </rPh>
    <rPh sb="3" eb="4">
      <t>スウ</t>
    </rPh>
    <phoneticPr fontId="3"/>
  </si>
  <si>
    <t>傷　者　数</t>
    <rPh sb="0" eb="2">
      <t>ショウシャ</t>
    </rPh>
    <rPh sb="2" eb="3">
      <t>シャ</t>
    </rPh>
    <rPh sb="4" eb="5">
      <t>スウ</t>
    </rPh>
    <phoneticPr fontId="1"/>
  </si>
  <si>
    <t>歩行者妨害</t>
    <rPh sb="0" eb="3">
      <t>ホコウシャ</t>
    </rPh>
    <rPh sb="3" eb="5">
      <t>ボウガイ</t>
    </rPh>
    <phoneticPr fontId="4"/>
  </si>
  <si>
    <t>10　違反別人身事故発生状況</t>
    <rPh sb="3" eb="5">
      <t>イハン</t>
    </rPh>
    <rPh sb="5" eb="6">
      <t>ベツ</t>
    </rPh>
    <rPh sb="6" eb="8">
      <t>ジンシン</t>
    </rPh>
    <rPh sb="8" eb="10">
      <t>ジコ</t>
    </rPh>
    <rPh sb="10" eb="12">
      <t>ハッセイ</t>
    </rPh>
    <rPh sb="12" eb="14">
      <t>ジョウキョウ</t>
    </rPh>
    <phoneticPr fontId="4"/>
  </si>
  <si>
    <t>5　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1"/>
  </si>
  <si>
    <t>７　道路形状別発生状況</t>
    <rPh sb="2" eb="4">
      <t>ドウロ</t>
    </rPh>
    <rPh sb="4" eb="6">
      <t>ケイジョウ</t>
    </rPh>
    <rPh sb="6" eb="7">
      <t>ベツ</t>
    </rPh>
    <rPh sb="7" eb="9">
      <t>ハッセイ</t>
    </rPh>
    <rPh sb="9" eb="11">
      <t>ジョウキョウ</t>
    </rPh>
    <phoneticPr fontId="1"/>
  </si>
  <si>
    <t>11　交通事故発生状況</t>
    <rPh sb="3" eb="5">
      <t>コウツウ</t>
    </rPh>
    <rPh sb="5" eb="7">
      <t>ジコ</t>
    </rPh>
    <rPh sb="7" eb="9">
      <t>ハッセイ</t>
    </rPh>
    <rPh sb="9" eb="11">
      <t>ジョウキョウ</t>
    </rPh>
    <phoneticPr fontId="1"/>
  </si>
  <si>
    <t>4 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1"/>
  </si>
  <si>
    <t>重傷者数</t>
    <rPh sb="0" eb="3">
      <t>ジュウショウシャ</t>
    </rPh>
    <rPh sb="3" eb="4">
      <t>カズ</t>
    </rPh>
    <phoneticPr fontId="1"/>
  </si>
  <si>
    <t>うち重傷者数</t>
    <rPh sb="2" eb="3">
      <t>ジュウ</t>
    </rPh>
    <rPh sb="3" eb="5">
      <t>ショウシャ</t>
    </rPh>
    <rPh sb="5" eb="6">
      <t>スウ</t>
    </rPh>
    <phoneticPr fontId="1"/>
  </si>
  <si>
    <t>対面・背面
通行中</t>
    <rPh sb="0" eb="2">
      <t>タイメン</t>
    </rPh>
    <rPh sb="3" eb="5">
      <t>ハイメン</t>
    </rPh>
    <phoneticPr fontId="4"/>
  </si>
  <si>
    <t>うち重傷者数</t>
    <rPh sb="2" eb="4">
      <t>ジュウショウ</t>
    </rPh>
    <rPh sb="4" eb="5">
      <t>シャ</t>
    </rPh>
    <rPh sb="5" eb="6">
      <t>スウ</t>
    </rPh>
    <phoneticPr fontId="3"/>
  </si>
  <si>
    <t>人身事故件数</t>
    <rPh sb="0" eb="2">
      <t>ジンシン</t>
    </rPh>
    <rPh sb="2" eb="4">
      <t>ジコ</t>
    </rPh>
    <rPh sb="4" eb="6">
      <t>ケンスウ</t>
    </rPh>
    <phoneticPr fontId="5"/>
  </si>
  <si>
    <t>増減率(%)</t>
    <rPh sb="0" eb="3">
      <t>ゾウゲンリツ</t>
    </rPh>
    <phoneticPr fontId="1"/>
  </si>
  <si>
    <t>う ち 重 傷 者 数</t>
    <rPh sb="4" eb="5">
      <t>ジュウ</t>
    </rPh>
    <rPh sb="6" eb="7">
      <t>キズ</t>
    </rPh>
    <rPh sb="8" eb="9">
      <t>モノ</t>
    </rPh>
    <rPh sb="10" eb="11">
      <t>スウ</t>
    </rPh>
    <phoneticPr fontId="1"/>
  </si>
  <si>
    <t>対象年</t>
    <rPh sb="0" eb="2">
      <t>タイショウ</t>
    </rPh>
    <rPh sb="2" eb="3">
      <t>ネン</t>
    </rPh>
    <phoneticPr fontId="24"/>
  </si>
  <si>
    <t>対象月</t>
    <rPh sb="0" eb="2">
      <t>タイショウ</t>
    </rPh>
    <rPh sb="2" eb="3">
      <t>ツキ</t>
    </rPh>
    <phoneticPr fontId="24"/>
  </si>
  <si>
    <t>【グラフ用データ(自動更新)】</t>
    <rPh sb="4" eb="5">
      <t>ヨウ</t>
    </rPh>
    <rPh sb="9" eb="11">
      <t>ジドウ</t>
    </rPh>
    <rPh sb="11" eb="13">
      <t>コウシン</t>
    </rPh>
    <phoneticPr fontId="1"/>
  </si>
  <si>
    <t>死者</t>
    <rPh sb="0" eb="2">
      <t>シシャ</t>
    </rPh>
    <phoneticPr fontId="8"/>
  </si>
  <si>
    <t>高齢者</t>
    <rPh sb="0" eb="3">
      <t>コウレイシャ</t>
    </rPh>
    <phoneticPr fontId="8"/>
  </si>
  <si>
    <t>高齢者</t>
    <rPh sb="0" eb="3">
      <t>コウレイシャ</t>
    </rPh>
    <phoneticPr fontId="8"/>
  </si>
  <si>
    <t>高速道（含自専道）</t>
    <rPh sb="0" eb="3">
      <t>コウソクドウ</t>
    </rPh>
    <rPh sb="3" eb="4">
      <t>フク</t>
    </rPh>
    <rPh sb="4" eb="5">
      <t>ジ</t>
    </rPh>
    <rPh sb="5" eb="6">
      <t>セン</t>
    </rPh>
    <rPh sb="6" eb="7">
      <t>ミチ</t>
    </rPh>
    <phoneticPr fontId="1"/>
  </si>
  <si>
    <t>年</t>
  </si>
  <si>
    <t>月</t>
  </si>
  <si>
    <t>管轄署</t>
  </si>
  <si>
    <t>人身事故</t>
  </si>
  <si>
    <t>物損事故</t>
  </si>
  <si>
    <t>軽傷者数</t>
  </si>
  <si>
    <t>年月所属別集計</t>
  </si>
  <si>
    <t>発生場所</t>
  </si>
  <si>
    <t>死者年齢</t>
  </si>
  <si>
    <t>路線別</t>
  </si>
  <si>
    <t>発生場所別集計</t>
  </si>
  <si>
    <t>子供の事故</t>
  </si>
  <si>
    <t>高校生の事故</t>
  </si>
  <si>
    <t>若年運転者の事故</t>
  </si>
  <si>
    <t>高齢者の事故</t>
  </si>
  <si>
    <t>高齢交通弱者の事故</t>
  </si>
  <si>
    <t>高齢運転者の事故</t>
  </si>
  <si>
    <t>歩行者の事故</t>
  </si>
  <si>
    <t>自転車の事故</t>
  </si>
  <si>
    <t>飲酒事故</t>
  </si>
  <si>
    <t>時0</t>
  </si>
  <si>
    <t>時2</t>
  </si>
  <si>
    <t>時4</t>
  </si>
  <si>
    <t>時6</t>
  </si>
  <si>
    <t>時8</t>
  </si>
  <si>
    <t>時10</t>
  </si>
  <si>
    <t>時12</t>
  </si>
  <si>
    <t>時14</t>
  </si>
  <si>
    <t>時16</t>
  </si>
  <si>
    <t>時18</t>
  </si>
  <si>
    <t>時20</t>
  </si>
  <si>
    <t>時22</t>
  </si>
  <si>
    <t>死0</t>
  </si>
  <si>
    <t>死2</t>
  </si>
  <si>
    <t>死4</t>
  </si>
  <si>
    <t>死6</t>
  </si>
  <si>
    <t>死8</t>
  </si>
  <si>
    <t>死10</t>
  </si>
  <si>
    <t>死12</t>
  </si>
  <si>
    <t>死14</t>
  </si>
  <si>
    <t>死16</t>
  </si>
  <si>
    <t>死18</t>
  </si>
  <si>
    <t>死20</t>
  </si>
  <si>
    <t>死22</t>
  </si>
  <si>
    <t>時間別発生状況</t>
  </si>
  <si>
    <t>1　全国の交通事故発生状況　（計上値 ）</t>
    <rPh sb="2" eb="4">
      <t>ゼンコク</t>
    </rPh>
    <rPh sb="5" eb="7">
      <t>コウツウ</t>
    </rPh>
    <rPh sb="7" eb="9">
      <t>ジコ</t>
    </rPh>
    <rPh sb="9" eb="11">
      <t>ハッセイ</t>
    </rPh>
    <rPh sb="11" eb="13">
      <t>ジョウキョウ</t>
    </rPh>
    <rPh sb="15" eb="17">
      <t>ケイジョウ</t>
    </rPh>
    <rPh sb="17" eb="18">
      <t>チ</t>
    </rPh>
    <rPh sb="18" eb="19">
      <t>ケイスウ</t>
    </rPh>
    <phoneticPr fontId="1"/>
  </si>
  <si>
    <t>2　福井県の交通事故発生状況（計上値）</t>
    <rPh sb="2" eb="4">
      <t>フクイ</t>
    </rPh>
    <rPh sb="4" eb="5">
      <t>ケン</t>
    </rPh>
    <rPh sb="6" eb="8">
      <t>コウツウ</t>
    </rPh>
    <rPh sb="8" eb="10">
      <t>ジコ</t>
    </rPh>
    <rPh sb="10" eb="12">
      <t>ハッセイ</t>
    </rPh>
    <rPh sb="12" eb="14">
      <t>ジョウキョウ</t>
    </rPh>
    <rPh sb="15" eb="17">
      <t>ケイジョウ</t>
    </rPh>
    <rPh sb="17" eb="18">
      <t>チ</t>
    </rPh>
    <phoneticPr fontId="1"/>
  </si>
  <si>
    <t>※　「飲酒事故」は飲酒状況が酒酔い、酒気帯び、基準以下、検知不能のいずれかに該当する者が運転免許を必要とする車両（原付以
　上）を運転して、第１当事者となった交通事故</t>
    <rPh sb="3" eb="5">
      <t>インシュ</t>
    </rPh>
    <rPh sb="5" eb="7">
      <t>ジコ</t>
    </rPh>
    <rPh sb="9" eb="11">
      <t>インシュ</t>
    </rPh>
    <rPh sb="11" eb="13">
      <t>ジョウキョウ</t>
    </rPh>
    <rPh sb="14" eb="16">
      <t>サケヨ</t>
    </rPh>
    <rPh sb="18" eb="21">
      <t>シュキオ</t>
    </rPh>
    <rPh sb="23" eb="25">
      <t>キジュン</t>
    </rPh>
    <rPh sb="25" eb="27">
      <t>イカ</t>
    </rPh>
    <rPh sb="28" eb="30">
      <t>ケンチ</t>
    </rPh>
    <rPh sb="30" eb="32">
      <t>フノウ</t>
    </rPh>
    <rPh sb="38" eb="40">
      <t>ガイトウ</t>
    </rPh>
    <rPh sb="42" eb="43">
      <t>モノ</t>
    </rPh>
    <rPh sb="44" eb="46">
      <t>ウンテン</t>
    </rPh>
    <rPh sb="46" eb="48">
      <t>メンキョ</t>
    </rPh>
    <rPh sb="49" eb="51">
      <t>ヒツヨウ</t>
    </rPh>
    <rPh sb="54" eb="56">
      <t>シャリョウ</t>
    </rPh>
    <rPh sb="57" eb="59">
      <t>ゲンツキ</t>
    </rPh>
    <rPh sb="59" eb="60">
      <t>イ</t>
    </rPh>
    <rPh sb="62" eb="63">
      <t>ウエ</t>
    </rPh>
    <rPh sb="65" eb="67">
      <t>ウンテン</t>
    </rPh>
    <rPh sb="70" eb="71">
      <t>ダイ</t>
    </rPh>
    <rPh sb="72" eb="75">
      <t>トウジシャ</t>
    </rPh>
    <rPh sb="79" eb="81">
      <t>コウツウ</t>
    </rPh>
    <rPh sb="81" eb="83">
      <t>ジコ</t>
    </rPh>
    <phoneticPr fontId="3"/>
  </si>
  <si>
    <t>※　「子どもの事故」はこども（中学生以下）が交通事故に関係し死傷した事故</t>
    <rPh sb="3" eb="4">
      <t>コ</t>
    </rPh>
    <rPh sb="7" eb="9">
      <t>ジコ</t>
    </rPh>
    <rPh sb="15" eb="18">
      <t>チュウガクセイ</t>
    </rPh>
    <rPh sb="18" eb="20">
      <t>イカ</t>
    </rPh>
    <rPh sb="22" eb="24">
      <t>コウツウ</t>
    </rPh>
    <rPh sb="24" eb="26">
      <t>ジコ</t>
    </rPh>
    <rPh sb="27" eb="29">
      <t>カンケイ</t>
    </rPh>
    <rPh sb="30" eb="32">
      <t>シショウ</t>
    </rPh>
    <rPh sb="34" eb="36">
      <t>ジコ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</si>
</sst>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;[Red]\-#,##0.0\ "/>
    <numFmt numFmtId="177" formatCode="0.0_ ;[Red]\-0.0\ "/>
    <numFmt numFmtId="178" formatCode="#,##0.0;[Red]\-#,##0.0"/>
    <numFmt numFmtId="179" formatCode="0_ ;[Red]\-0\ "/>
    <numFmt numFmtId="180" formatCode="\+#,##0.0;[Red]\-#,##0.0;\±#,##0.0"/>
    <numFmt numFmtId="181" formatCode="\+#,##0;[Red]\-#,##0;\±#,##0"/>
    <numFmt numFmtId="182" formatCode="ggge&quot;年&quot;"/>
    <numFmt numFmtId="183" formatCode="#&quot;月&quot;"/>
    <numFmt numFmtId="184" formatCode="#;#;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3408001953185"/>
        <bgColor theme="4" tint="0.7993408001953185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</borders>
  <cellStyleXfs count="5">
    <xf numFmtId="0" fontId="0" fillId="0" borderId="0">
      <alignment vertical="center"/>
    </xf>
    <xf numFmtId="38" fontId="11" fillId="0" borderId="0">
      <alignment vertical="center"/>
    </xf>
    <xf numFmtId="0" fontId="11" fillId="0" borderId="0"/>
    <xf numFmtId="0" fontId="11" fillId="0" borderId="0"/>
    <xf numFmtId="0" fontId="9" fillId="0" borderId="0"/>
  </cellStyleXfs>
  <cellXfs count="401">
    <xf numFmtId="0" fontId="0" fillId="0" borderId="0" xfId="0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3" fontId="13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11" xfId="0" applyFont="1" applyBorder="1">
      <alignment vertical="center"/>
    </xf>
    <xf numFmtId="3" fontId="17" fillId="0" borderId="12" xfId="0" applyNumberFormat="1" applyFont="1" applyBorder="1">
      <alignment vertical="center"/>
    </xf>
    <xf numFmtId="3" fontId="17" fillId="0" borderId="13" xfId="0" applyNumberFormat="1" applyFont="1" applyBorder="1">
      <alignment vertical="center"/>
    </xf>
    <xf numFmtId="3" fontId="17" fillId="0" borderId="1" xfId="0" applyNumberFormat="1" applyFont="1" applyBorder="1">
      <alignment vertical="center"/>
    </xf>
    <xf numFmtId="3" fontId="17" fillId="0" borderId="14" xfId="0" applyNumberFormat="1" applyFont="1" applyBorder="1">
      <alignment vertical="center"/>
    </xf>
    <xf numFmtId="3" fontId="17" fillId="0" borderId="15" xfId="0" applyNumberFormat="1" applyFont="1" applyBorder="1">
      <alignment vertical="center"/>
    </xf>
    <xf numFmtId="3" fontId="17" fillId="0" borderId="2" xfId="0" applyNumberFormat="1" applyFont="1" applyBorder="1">
      <alignment vertical="center"/>
    </xf>
    <xf numFmtId="3" fontId="17" fillId="0" borderId="16" xfId="0" applyNumberFormat="1" applyFont="1" applyBorder="1">
      <alignment vertical="center"/>
    </xf>
    <xf numFmtId="3" fontId="17" fillId="0" borderId="17" xfId="0" applyNumberFormat="1" applyFont="1" applyBorder="1">
      <alignment vertical="center"/>
    </xf>
    <xf numFmtId="3" fontId="17" fillId="0" borderId="3" xfId="0" applyNumberFormat="1" applyFont="1" applyBorder="1">
      <alignment vertical="center"/>
    </xf>
    <xf numFmtId="0" fontId="13" fillId="0" borderId="18" xfId="0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 vertical="center" indent="1"/>
    </xf>
    <xf numFmtId="3" fontId="16" fillId="0" borderId="20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  <xf numFmtId="0" fontId="16" fillId="0" borderId="22" xfId="0" applyFont="1" applyBorder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0" xfId="0" applyFont="1">
      <alignment vertical="center"/>
    </xf>
    <xf numFmtId="0" fontId="13" fillId="0" borderId="17" xfId="0" applyFont="1" applyBorder="1" applyAlignment="1">
      <alignment horizontal="center"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7" xfId="0" applyNumberFormat="1" applyFont="1" applyBorder="1">
      <alignment vertical="center"/>
    </xf>
    <xf numFmtId="0" fontId="18" fillId="0" borderId="28" xfId="0" applyFont="1" applyBorder="1">
      <alignment vertical="center"/>
    </xf>
    <xf numFmtId="38" fontId="13" fillId="0" borderId="0" xfId="0" applyNumberFormat="1" applyFont="1">
      <alignment vertical="center"/>
    </xf>
    <xf numFmtId="0" fontId="13" fillId="0" borderId="29" xfId="0" applyFont="1" applyBorder="1" applyAlignment="1">
      <alignment horizontal="distributed" vertical="center" indent="1"/>
    </xf>
    <xf numFmtId="0" fontId="13" fillId="0" borderId="30" xfId="0" applyFont="1" applyBorder="1" applyAlignment="1">
      <alignment horizontal="distributed" vertical="center" indent="1"/>
    </xf>
    <xf numFmtId="0" fontId="13" fillId="0" borderId="31" xfId="0" applyFont="1" applyBorder="1" applyAlignment="1">
      <alignment horizontal="distributed" vertical="center" indent="1"/>
    </xf>
    <xf numFmtId="0" fontId="13" fillId="0" borderId="2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31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20" fillId="0" borderId="32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3" fontId="17" fillId="0" borderId="13" xfId="0" applyNumberFormat="1" applyFont="1" applyFill="1" applyBorder="1">
      <alignment vertical="center"/>
    </xf>
    <xf numFmtId="3" fontId="17" fillId="0" borderId="15" xfId="0" applyNumberFormat="1" applyFont="1" applyFill="1" applyBorder="1">
      <alignment vertical="center"/>
    </xf>
    <xf numFmtId="3" fontId="17" fillId="0" borderId="17" xfId="0" applyNumberFormat="1" applyFont="1" applyFill="1" applyBorder="1">
      <alignment vertical="center"/>
    </xf>
    <xf numFmtId="3" fontId="13" fillId="0" borderId="0" xfId="0" applyNumberFormat="1" applyFont="1">
      <alignment vertical="center"/>
    </xf>
    <xf numFmtId="0" fontId="1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5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distributed" vertical="distributed" indent="2"/>
    </xf>
    <xf numFmtId="0" fontId="16" fillId="2" borderId="30" xfId="0" applyFont="1" applyFill="1" applyBorder="1" applyAlignment="1">
      <alignment horizontal="distributed" vertical="distributed" indent="2"/>
    </xf>
    <xf numFmtId="0" fontId="16" fillId="2" borderId="0" xfId="0" applyFont="1" applyFill="1" applyBorder="1" applyAlignment="1">
      <alignment horizontal="left" vertical="center"/>
    </xf>
    <xf numFmtId="38" fontId="16" fillId="2" borderId="0" xfId="0" applyNumberFormat="1" applyFont="1" applyFill="1" applyBorder="1" applyAlignment="1">
      <alignment horizontal="right" vertical="center" indent="1"/>
    </xf>
    <xf numFmtId="178" fontId="16" fillId="2" borderId="0" xfId="0" applyNumberFormat="1" applyFont="1" applyFill="1" applyBorder="1" applyAlignment="1">
      <alignment horizontal="right" vertical="center" indent="1"/>
    </xf>
    <xf numFmtId="178" fontId="16" fillId="2" borderId="0" xfId="0" applyNumberFormat="1" applyFont="1" applyFill="1" applyBorder="1" applyAlignment="1">
      <alignment horizontal="right" vertical="center" wrapText="1" indent="1"/>
    </xf>
    <xf numFmtId="38" fontId="13" fillId="2" borderId="12" xfId="0" applyNumberFormat="1" applyFont="1" applyFill="1" applyBorder="1">
      <alignment vertical="center"/>
    </xf>
    <xf numFmtId="38" fontId="13" fillId="2" borderId="13" xfId="0" applyNumberFormat="1" applyFont="1" applyFill="1" applyBorder="1">
      <alignment vertical="center"/>
    </xf>
    <xf numFmtId="38" fontId="13" fillId="2" borderId="35" xfId="0" applyNumberFormat="1" applyFont="1" applyFill="1" applyBorder="1">
      <alignment vertical="center"/>
    </xf>
    <xf numFmtId="38" fontId="13" fillId="2" borderId="14" xfId="0" applyNumberFormat="1" applyFont="1" applyFill="1" applyBorder="1">
      <alignment vertical="center"/>
    </xf>
    <xf numFmtId="38" fontId="13" fillId="2" borderId="15" xfId="0" applyNumberFormat="1" applyFont="1" applyFill="1" applyBorder="1">
      <alignment vertical="center"/>
    </xf>
    <xf numFmtId="38" fontId="13" fillId="2" borderId="36" xfId="0" applyNumberFormat="1" applyFont="1" applyFill="1" applyBorder="1">
      <alignment vertical="center"/>
    </xf>
    <xf numFmtId="38" fontId="13" fillId="2" borderId="37" xfId="0" applyNumberFormat="1" applyFont="1" applyFill="1" applyBorder="1">
      <alignment vertical="center"/>
    </xf>
    <xf numFmtId="38" fontId="13" fillId="2" borderId="38" xfId="0" applyNumberFormat="1" applyFont="1" applyFill="1" applyBorder="1">
      <alignment vertical="center"/>
    </xf>
    <xf numFmtId="38" fontId="13" fillId="2" borderId="39" xfId="0" applyNumberFormat="1" applyFont="1" applyFill="1" applyBorder="1">
      <alignment vertical="center"/>
    </xf>
    <xf numFmtId="38" fontId="13" fillId="2" borderId="40" xfId="0" applyNumberFormat="1" applyFont="1" applyFill="1" applyBorder="1">
      <alignment vertical="center"/>
    </xf>
    <xf numFmtId="38" fontId="13" fillId="2" borderId="41" xfId="0" applyNumberFormat="1" applyFont="1" applyFill="1" applyBorder="1">
      <alignment vertical="center"/>
    </xf>
    <xf numFmtId="38" fontId="13" fillId="2" borderId="42" xfId="0" applyNumberFormat="1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38" fontId="16" fillId="2" borderId="40" xfId="0" applyNumberFormat="1" applyFont="1" applyFill="1" applyBorder="1">
      <alignment vertical="center"/>
    </xf>
    <xf numFmtId="0" fontId="18" fillId="0" borderId="32" xfId="0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0" fillId="2" borderId="30" xfId="0" applyFont="1" applyFill="1" applyBorder="1" applyAlignment="1">
      <alignment horizontal="distributed" vertical="center"/>
    </xf>
    <xf numFmtId="0" fontId="13" fillId="2" borderId="30" xfId="0" applyFont="1" applyFill="1" applyBorder="1" applyAlignment="1">
      <alignment horizontal="distributed" vertical="center" indent="1"/>
    </xf>
    <xf numFmtId="0" fontId="22" fillId="3" borderId="24" xfId="0" applyFont="1" applyFill="1" applyBorder="1">
      <alignment vertical="center"/>
    </xf>
    <xf numFmtId="0" fontId="22" fillId="3" borderId="25" xfId="0" applyFont="1" applyFill="1" applyBorder="1">
      <alignment vertical="center"/>
    </xf>
    <xf numFmtId="0" fontId="0" fillId="0" borderId="0" xfId="0" applyNumberFormat="1">
      <alignment vertical="center"/>
    </xf>
    <xf numFmtId="0" fontId="18" fillId="2" borderId="8" xfId="0" applyFont="1" applyFill="1" applyBorder="1">
      <alignment vertical="center"/>
    </xf>
    <xf numFmtId="178" fontId="16" fillId="2" borderId="35" xfId="0" applyNumberFormat="1" applyFont="1" applyFill="1" applyBorder="1" applyAlignment="1">
      <alignment horizontal="right" vertical="center" wrapText="1" indent="1"/>
    </xf>
    <xf numFmtId="0" fontId="16" fillId="2" borderId="0" xfId="0" applyFont="1" applyFill="1" applyBorder="1">
      <alignment vertical="center"/>
    </xf>
    <xf numFmtId="0" fontId="16" fillId="0" borderId="44" xfId="0" applyFont="1" applyBorder="1">
      <alignment vertical="center"/>
    </xf>
    <xf numFmtId="3" fontId="22" fillId="3" borderId="45" xfId="0" applyNumberFormat="1" applyFont="1" applyFill="1" applyBorder="1">
      <alignment vertical="center"/>
    </xf>
    <xf numFmtId="3" fontId="22" fillId="3" borderId="46" xfId="0" applyNumberFormat="1" applyFont="1" applyFill="1" applyBorder="1">
      <alignment vertical="center"/>
    </xf>
    <xf numFmtId="3" fontId="22" fillId="3" borderId="47" xfId="0" applyNumberFormat="1" applyFont="1" applyFill="1" applyBorder="1">
      <alignment vertical="center"/>
    </xf>
    <xf numFmtId="0" fontId="0" fillId="0" borderId="0" xfId="0" applyAlignment="1"/>
    <xf numFmtId="0" fontId="0" fillId="0" borderId="0" xfId="0" applyNumberFormat="1" applyAlignment="1"/>
    <xf numFmtId="38" fontId="13" fillId="2" borderId="5" xfId="0" applyNumberFormat="1" applyFont="1" applyFill="1" applyBorder="1">
      <alignment vertical="center"/>
    </xf>
    <xf numFmtId="0" fontId="13" fillId="0" borderId="8" xfId="0" applyFont="1" applyBorder="1">
      <alignment vertical="center"/>
    </xf>
    <xf numFmtId="0" fontId="13" fillId="0" borderId="48" xfId="0" applyFont="1" applyBorder="1">
      <alignment vertical="center"/>
    </xf>
    <xf numFmtId="0" fontId="16" fillId="2" borderId="40" xfId="0" applyFont="1" applyFill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Border="1">
      <alignment vertical="center"/>
    </xf>
    <xf numFmtId="0" fontId="12" fillId="4" borderId="0" xfId="0" applyNumberFormat="1" applyFont="1" applyFill="1" applyAlignment="1"/>
    <xf numFmtId="179" fontId="13" fillId="2" borderId="40" xfId="0" applyNumberFormat="1" applyFont="1" applyFill="1" applyBorder="1" applyAlignment="1">
      <alignment vertical="center" shrinkToFit="1"/>
    </xf>
    <xf numFmtId="179" fontId="13" fillId="2" borderId="41" xfId="0" applyNumberFormat="1" applyFont="1" applyFill="1" applyBorder="1" applyAlignment="1">
      <alignment vertical="center" shrinkToFit="1"/>
    </xf>
    <xf numFmtId="179" fontId="13" fillId="2" borderId="40" xfId="1" applyNumberFormat="1" applyFont="1" applyFill="1" applyBorder="1" applyAlignment="1">
      <alignment vertical="center" shrinkToFit="1"/>
    </xf>
    <xf numFmtId="179" fontId="13" fillId="2" borderId="41" xfId="1" applyNumberFormat="1" applyFont="1" applyFill="1" applyBorder="1" applyAlignment="1">
      <alignment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" fontId="17" fillId="0" borderId="37" xfId="0" applyNumberFormat="1" applyFont="1" applyBorder="1">
      <alignment vertical="center"/>
    </xf>
    <xf numFmtId="3" fontId="17" fillId="0" borderId="38" xfId="0" applyNumberFormat="1" applyFont="1" applyBorder="1">
      <alignment vertical="center"/>
    </xf>
    <xf numFmtId="3" fontId="17" fillId="0" borderId="38" xfId="0" applyNumberFormat="1" applyFont="1" applyFill="1" applyBorder="1">
      <alignment vertical="center"/>
    </xf>
    <xf numFmtId="3" fontId="17" fillId="0" borderId="51" xfId="0" applyNumberFormat="1" applyFont="1" applyBorder="1">
      <alignment vertical="center"/>
    </xf>
    <xf numFmtId="3" fontId="16" fillId="0" borderId="52" xfId="0" applyNumberFormat="1" applyFont="1" applyBorder="1" applyAlignment="1">
      <alignment horizontal="right" vertical="center" indent="1"/>
    </xf>
    <xf numFmtId="3" fontId="13" fillId="0" borderId="11" xfId="0" applyNumberFormat="1" applyFont="1" applyBorder="1">
      <alignment vertical="center"/>
    </xf>
    <xf numFmtId="0" fontId="13" fillId="2" borderId="53" xfId="0" applyFont="1" applyFill="1" applyBorder="1" applyAlignment="1">
      <alignment horizontal="distributed" vertical="center" indent="2"/>
    </xf>
    <xf numFmtId="0" fontId="13" fillId="2" borderId="54" xfId="0" applyFont="1" applyFill="1" applyBorder="1" applyAlignment="1">
      <alignment horizontal="center" vertical="center"/>
    </xf>
    <xf numFmtId="38" fontId="13" fillId="2" borderId="53" xfId="0" applyNumberFormat="1" applyFont="1" applyFill="1" applyBorder="1">
      <alignment vertical="center"/>
    </xf>
    <xf numFmtId="38" fontId="13" fillId="2" borderId="55" xfId="0" applyNumberFormat="1" applyFont="1" applyFill="1" applyBorder="1">
      <alignment vertical="center"/>
    </xf>
    <xf numFmtId="38" fontId="13" fillId="2" borderId="56" xfId="0" applyNumberFormat="1" applyFont="1" applyFill="1" applyBorder="1">
      <alignment vertical="center"/>
    </xf>
    <xf numFmtId="38" fontId="13" fillId="2" borderId="57" xfId="0" applyNumberFormat="1" applyFont="1" applyFill="1" applyBorder="1">
      <alignment vertical="center"/>
    </xf>
    <xf numFmtId="0" fontId="13" fillId="0" borderId="31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distributed" vertical="center" shrinkToFit="1"/>
    </xf>
    <xf numFmtId="0" fontId="13" fillId="2" borderId="30" xfId="0" applyFont="1" applyFill="1" applyBorder="1" applyAlignment="1">
      <alignment horizontal="distributed" vertical="center" shrinkToFit="1"/>
    </xf>
    <xf numFmtId="0" fontId="13" fillId="2" borderId="29" xfId="0" applyFont="1" applyFill="1" applyBorder="1" applyAlignment="1">
      <alignment horizontal="distributed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38" fontId="10" fillId="0" borderId="0" xfId="0" applyNumberFormat="1" applyFont="1" applyBorder="1" applyAlignment="1">
      <alignment vertical="center"/>
    </xf>
    <xf numFmtId="3" fontId="6" fillId="2" borderId="12" xfId="0" applyNumberFormat="1" applyFont="1" applyFill="1" applyBorder="1" applyAlignment="1">
      <alignment horizontal="right" vertical="center" wrapText="1" indent="1"/>
    </xf>
    <xf numFmtId="3" fontId="6" fillId="2" borderId="14" xfId="0" applyNumberFormat="1" applyFont="1" applyFill="1" applyBorder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right" vertical="center" indent="1"/>
    </xf>
    <xf numFmtId="3" fontId="6" fillId="2" borderId="13" xfId="0" applyNumberFormat="1" applyFont="1" applyFill="1" applyBorder="1" applyAlignment="1">
      <alignment horizontal="right" vertical="center" wrapText="1" indent="1"/>
    </xf>
    <xf numFmtId="3" fontId="6" fillId="2" borderId="15" xfId="0" applyNumberFormat="1" applyFont="1" applyFill="1" applyBorder="1" applyAlignment="1">
      <alignment horizontal="right" vertical="center" indent="1"/>
    </xf>
    <xf numFmtId="0" fontId="16" fillId="2" borderId="60" xfId="0" applyFont="1" applyFill="1" applyBorder="1" applyAlignment="1">
      <alignment horizontal="center" vertical="center"/>
    </xf>
    <xf numFmtId="0" fontId="16" fillId="5" borderId="0" xfId="0" applyFont="1" applyFill="1">
      <alignment vertical="center"/>
    </xf>
    <xf numFmtId="0" fontId="22" fillId="3" borderId="26" xfId="0" applyFont="1" applyFill="1" applyBorder="1">
      <alignment vertical="center"/>
    </xf>
    <xf numFmtId="178" fontId="16" fillId="2" borderId="62" xfId="0" applyNumberFormat="1" applyFont="1" applyFill="1" applyBorder="1" applyAlignment="1">
      <alignment horizontal="right" vertical="center" wrapText="1" indent="1"/>
    </xf>
    <xf numFmtId="178" fontId="6" fillId="0" borderId="63" xfId="0" applyNumberFormat="1" applyFont="1" applyFill="1" applyBorder="1" applyAlignment="1">
      <alignment horizontal="right" vertical="center" wrapText="1" indent="1"/>
    </xf>
    <xf numFmtId="178" fontId="16" fillId="0" borderId="63" xfId="0" applyNumberFormat="1" applyFont="1" applyFill="1" applyBorder="1" applyAlignment="1">
      <alignment horizontal="right" vertical="center" wrapText="1" indent="1"/>
    </xf>
    <xf numFmtId="178" fontId="16" fillId="2" borderId="63" xfId="0" applyNumberFormat="1" applyFont="1" applyFill="1" applyBorder="1" applyAlignment="1">
      <alignment horizontal="right" vertical="center" wrapText="1" indent="1"/>
    </xf>
    <xf numFmtId="178" fontId="16" fillId="2" borderId="64" xfId="0" applyNumberFormat="1" applyFont="1" applyFill="1" applyBorder="1" applyAlignment="1">
      <alignment horizontal="right" vertical="center" wrapText="1" indent="1"/>
    </xf>
    <xf numFmtId="0" fontId="13" fillId="0" borderId="1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179" fontId="13" fillId="0" borderId="12" xfId="1" applyNumberFormat="1" applyFont="1" applyBorder="1" applyAlignment="1" applyProtection="1">
      <alignment horizontal="right" vertical="center"/>
    </xf>
    <xf numFmtId="179" fontId="13" fillId="0" borderId="13" xfId="1" applyNumberFormat="1" applyFont="1" applyBorder="1" applyAlignment="1" applyProtection="1">
      <alignment horizontal="right" vertical="center"/>
    </xf>
    <xf numFmtId="179" fontId="13" fillId="0" borderId="62" xfId="1" applyNumberFormat="1" applyFont="1" applyBorder="1" applyAlignment="1" applyProtection="1">
      <alignment horizontal="right" vertical="center"/>
    </xf>
    <xf numFmtId="179" fontId="13" fillId="0" borderId="14" xfId="1" applyNumberFormat="1" applyFont="1" applyBorder="1" applyAlignment="1" applyProtection="1">
      <alignment horizontal="right" vertical="center"/>
    </xf>
    <xf numFmtId="179" fontId="13" fillId="2" borderId="15" xfId="0" applyNumberFormat="1" applyFont="1" applyFill="1" applyBorder="1" applyAlignment="1" applyProtection="1">
      <alignment horizontal="right" vertical="center"/>
    </xf>
    <xf numFmtId="179" fontId="13" fillId="0" borderId="15" xfId="1" applyNumberFormat="1" applyFont="1" applyBorder="1" applyAlignment="1" applyProtection="1">
      <alignment horizontal="right" vertical="center"/>
    </xf>
    <xf numFmtId="179" fontId="13" fillId="2" borderId="63" xfId="0" applyNumberFormat="1" applyFont="1" applyFill="1" applyBorder="1" applyAlignment="1" applyProtection="1">
      <alignment horizontal="right" vertical="center"/>
    </xf>
    <xf numFmtId="179" fontId="13" fillId="2" borderId="14" xfId="0" applyNumberFormat="1" applyFont="1" applyFill="1" applyBorder="1" applyAlignment="1" applyProtection="1">
      <alignment horizontal="right" vertical="center"/>
    </xf>
    <xf numFmtId="179" fontId="13" fillId="0" borderId="16" xfId="1" applyNumberFormat="1" applyFont="1" applyBorder="1" applyAlignment="1" applyProtection="1">
      <alignment horizontal="right" vertical="center"/>
    </xf>
    <xf numFmtId="179" fontId="13" fillId="0" borderId="17" xfId="1" applyNumberFormat="1" applyFont="1" applyBorder="1" applyAlignment="1" applyProtection="1">
      <alignment horizontal="right" vertical="center"/>
    </xf>
    <xf numFmtId="3" fontId="13" fillId="0" borderId="40" xfId="0" applyNumberFormat="1" applyFont="1" applyBorder="1" applyAlignment="1" applyProtection="1">
      <alignment horizontal="center" vertical="center"/>
    </xf>
    <xf numFmtId="3" fontId="13" fillId="0" borderId="65" xfId="0" applyNumberFormat="1" applyFont="1" applyBorder="1" applyAlignment="1" applyProtection="1">
      <alignment horizontal="center" vertical="center"/>
    </xf>
    <xf numFmtId="3" fontId="13" fillId="0" borderId="41" xfId="0" applyNumberFormat="1" applyFont="1" applyBorder="1" applyAlignment="1" applyProtection="1">
      <alignment horizontal="center" vertical="center"/>
    </xf>
    <xf numFmtId="3" fontId="13" fillId="2" borderId="66" xfId="0" applyNumberFormat="1" applyFont="1" applyFill="1" applyBorder="1" applyAlignment="1" applyProtection="1">
      <alignment horizontal="center" vertical="center"/>
    </xf>
    <xf numFmtId="3" fontId="13" fillId="2" borderId="67" xfId="0" applyNumberFormat="1" applyFont="1" applyFill="1" applyBorder="1" applyAlignment="1" applyProtection="1">
      <alignment horizontal="center" vertical="center"/>
    </xf>
    <xf numFmtId="3" fontId="13" fillId="2" borderId="41" xfId="0" applyNumberFormat="1" applyFont="1" applyFill="1" applyBorder="1" applyAlignment="1" applyProtection="1">
      <alignment horizontal="center" vertical="center"/>
    </xf>
    <xf numFmtId="3" fontId="13" fillId="2" borderId="68" xfId="0" applyNumberFormat="1" applyFont="1" applyFill="1" applyBorder="1" applyAlignment="1" applyProtection="1">
      <alignment horizontal="center" vertical="center"/>
    </xf>
    <xf numFmtId="179" fontId="13" fillId="0" borderId="40" xfId="1" applyNumberFormat="1" applyFont="1" applyBorder="1" applyAlignment="1" applyProtection="1">
      <alignment vertical="center"/>
    </xf>
    <xf numFmtId="179" fontId="13" fillId="0" borderId="41" xfId="1" applyNumberFormat="1" applyFont="1" applyBorder="1" applyAlignment="1" applyProtection="1">
      <alignment vertical="center"/>
    </xf>
    <xf numFmtId="179" fontId="7" fillId="0" borderId="69" xfId="0" applyNumberFormat="1" applyFont="1" applyBorder="1" applyAlignment="1" applyProtection="1">
      <alignment horizontal="right" vertical="center"/>
    </xf>
    <xf numFmtId="0" fontId="18" fillId="0" borderId="22" xfId="0" applyFont="1" applyBorder="1" applyProtection="1">
      <alignment vertical="center"/>
      <protection locked="0"/>
    </xf>
    <xf numFmtId="0" fontId="16" fillId="0" borderId="45" xfId="0" applyNumberFormat="1" applyFont="1" applyBorder="1" applyProtection="1">
      <alignment vertical="center"/>
      <protection locked="0"/>
    </xf>
    <xf numFmtId="0" fontId="16" fillId="0" borderId="46" xfId="0" applyNumberFormat="1" applyFont="1" applyBorder="1" applyProtection="1">
      <alignment vertical="center"/>
      <protection locked="0"/>
    </xf>
    <xf numFmtId="0" fontId="16" fillId="0" borderId="47" xfId="0" applyNumberFormat="1" applyFont="1" applyBorder="1" applyProtection="1">
      <alignment vertical="center"/>
      <protection locked="0"/>
    </xf>
    <xf numFmtId="0" fontId="16" fillId="0" borderId="72" xfId="0" applyNumberFormat="1" applyFont="1" applyBorder="1" applyProtection="1">
      <alignment vertical="center"/>
      <protection locked="0"/>
    </xf>
    <xf numFmtId="0" fontId="16" fillId="0" borderId="22" xfId="0" applyNumberFormat="1" applyFont="1" applyBorder="1" applyProtection="1">
      <alignment vertical="center"/>
      <protection locked="0"/>
    </xf>
    <xf numFmtId="0" fontId="16" fillId="0" borderId="6" xfId="0" applyNumberFormat="1" applyFont="1" applyBorder="1" applyProtection="1">
      <alignment vertical="center"/>
      <protection locked="0"/>
    </xf>
    <xf numFmtId="0" fontId="16" fillId="0" borderId="73" xfId="0" applyNumberFormat="1" applyFont="1" applyBorder="1" applyProtection="1">
      <alignment vertical="center"/>
      <protection locked="0"/>
    </xf>
    <xf numFmtId="0" fontId="16" fillId="0" borderId="22" xfId="0" applyFont="1" applyBorder="1" applyProtection="1">
      <alignment vertical="center"/>
      <protection locked="0"/>
    </xf>
    <xf numFmtId="0" fontId="16" fillId="0" borderId="46" xfId="0" applyFont="1" applyBorder="1" applyProtection="1">
      <alignment vertical="center"/>
      <protection locked="0"/>
    </xf>
    <xf numFmtId="0" fontId="16" fillId="0" borderId="73" xfId="0" applyFont="1" applyBorder="1" applyProtection="1">
      <alignment vertical="center"/>
      <protection locked="0"/>
    </xf>
    <xf numFmtId="3" fontId="6" fillId="2" borderId="67" xfId="0" applyNumberFormat="1" applyFont="1" applyFill="1" applyBorder="1" applyAlignment="1">
      <alignment horizontal="right" vertical="center" indent="1"/>
    </xf>
    <xf numFmtId="178" fontId="16" fillId="2" borderId="28" xfId="0" applyNumberFormat="1" applyFont="1" applyFill="1" applyBorder="1" applyAlignment="1">
      <alignment horizontal="right" vertical="center" wrapText="1" indent="1"/>
    </xf>
    <xf numFmtId="3" fontId="6" fillId="2" borderId="66" xfId="0" applyNumberFormat="1" applyFont="1" applyFill="1" applyBorder="1" applyAlignment="1">
      <alignment horizontal="right" vertical="center" indent="1"/>
    </xf>
    <xf numFmtId="178" fontId="16" fillId="0" borderId="28" xfId="0" applyNumberFormat="1" applyFont="1" applyFill="1" applyBorder="1" applyAlignment="1">
      <alignment horizontal="right" vertical="center" wrapText="1" indent="1"/>
    </xf>
    <xf numFmtId="178" fontId="6" fillId="0" borderId="28" xfId="0" applyNumberFormat="1" applyFont="1" applyFill="1" applyBorder="1" applyAlignment="1">
      <alignment horizontal="right" vertical="center" wrapText="1" indent="1"/>
    </xf>
    <xf numFmtId="0" fontId="21" fillId="2" borderId="74" xfId="0" applyFont="1" applyFill="1" applyBorder="1" applyAlignment="1">
      <alignment horizontal="distributed" vertical="distributed" indent="2" readingOrder="1"/>
    </xf>
    <xf numFmtId="0" fontId="13" fillId="0" borderId="23" xfId="0" applyFont="1" applyBorder="1" applyAlignment="1">
      <alignment horizontal="center" vertical="center" shrinkToFit="1"/>
    </xf>
    <xf numFmtId="0" fontId="13" fillId="2" borderId="0" xfId="0" applyFont="1" applyFill="1" applyAlignment="1">
      <alignment horizontal="right" vertical="center"/>
    </xf>
    <xf numFmtId="181" fontId="13" fillId="2" borderId="42" xfId="0" applyNumberFormat="1" applyFont="1" applyFill="1" applyBorder="1" applyAlignment="1">
      <alignment vertical="center" shrinkToFit="1"/>
    </xf>
    <xf numFmtId="181" fontId="13" fillId="0" borderId="35" xfId="0" applyNumberFormat="1" applyFont="1" applyBorder="1">
      <alignment vertical="center"/>
    </xf>
    <xf numFmtId="181" fontId="13" fillId="2" borderId="39" xfId="1" applyNumberFormat="1" applyFont="1" applyFill="1" applyBorder="1">
      <alignment vertical="center"/>
    </xf>
    <xf numFmtId="181" fontId="13" fillId="0" borderId="39" xfId="0" applyNumberFormat="1" applyFont="1" applyBorder="1">
      <alignment vertical="center"/>
    </xf>
    <xf numFmtId="181" fontId="13" fillId="0" borderId="36" xfId="0" applyNumberFormat="1" applyFont="1" applyBorder="1">
      <alignment vertical="center"/>
    </xf>
    <xf numFmtId="181" fontId="13" fillId="2" borderId="36" xfId="1" applyNumberFormat="1" applyFont="1" applyFill="1" applyBorder="1">
      <alignment vertical="center"/>
    </xf>
    <xf numFmtId="181" fontId="13" fillId="2" borderId="75" xfId="1" applyNumberFormat="1" applyFont="1" applyFill="1" applyBorder="1">
      <alignment vertical="center"/>
    </xf>
    <xf numFmtId="181" fontId="16" fillId="2" borderId="13" xfId="0" applyNumberFormat="1" applyFont="1" applyFill="1" applyBorder="1" applyAlignment="1">
      <alignment horizontal="right" vertical="center" indent="1"/>
    </xf>
    <xf numFmtId="181" fontId="16" fillId="2" borderId="15" xfId="0" applyNumberFormat="1" applyFont="1" applyFill="1" applyBorder="1" applyAlignment="1">
      <alignment horizontal="right" vertical="center" indent="1"/>
    </xf>
    <xf numFmtId="181" fontId="16" fillId="2" borderId="67" xfId="0" applyNumberFormat="1" applyFont="1" applyFill="1" applyBorder="1" applyAlignment="1">
      <alignment horizontal="right" vertical="center" indent="1"/>
    </xf>
    <xf numFmtId="181" fontId="16" fillId="0" borderId="15" xfId="0" applyNumberFormat="1" applyFont="1" applyFill="1" applyBorder="1" applyAlignment="1">
      <alignment horizontal="right" vertical="center" indent="1"/>
    </xf>
    <xf numFmtId="181" fontId="16" fillId="0" borderId="67" xfId="0" applyNumberFormat="1" applyFont="1" applyFill="1" applyBorder="1" applyAlignment="1">
      <alignment horizontal="right" vertical="center" indent="1"/>
    </xf>
    <xf numFmtId="181" fontId="6" fillId="0" borderId="15" xfId="0" applyNumberFormat="1" applyFont="1" applyFill="1" applyBorder="1" applyAlignment="1">
      <alignment horizontal="right" vertical="center" indent="1"/>
    </xf>
    <xf numFmtId="181" fontId="6" fillId="0" borderId="67" xfId="0" applyNumberFormat="1" applyFont="1" applyFill="1" applyBorder="1" applyAlignment="1">
      <alignment horizontal="right" vertical="center" indent="1"/>
    </xf>
    <xf numFmtId="180" fontId="16" fillId="0" borderId="49" xfId="0" applyNumberFormat="1" applyFont="1" applyFill="1" applyBorder="1" applyAlignment="1">
      <alignment horizontal="right" vertical="center" indent="1"/>
    </xf>
    <xf numFmtId="180" fontId="16" fillId="0" borderId="50" xfId="0" applyNumberFormat="1" applyFont="1" applyFill="1" applyBorder="1" applyAlignment="1">
      <alignment horizontal="right" vertical="center" indent="1"/>
    </xf>
    <xf numFmtId="180" fontId="16" fillId="0" borderId="68" xfId="0" applyNumberFormat="1" applyFont="1" applyFill="1" applyBorder="1" applyAlignment="1">
      <alignment horizontal="right" vertical="center" indent="1"/>
    </xf>
    <xf numFmtId="180" fontId="16" fillId="0" borderId="53" xfId="0" applyNumberFormat="1" applyFont="1" applyFill="1" applyBorder="1" applyAlignment="1">
      <alignment horizontal="right" vertical="center" indent="1"/>
    </xf>
    <xf numFmtId="180" fontId="16" fillId="0" borderId="13" xfId="0" applyNumberFormat="1" applyFont="1" applyFill="1" applyBorder="1" applyAlignment="1">
      <alignment horizontal="right" vertical="center" indent="1"/>
    </xf>
    <xf numFmtId="180" fontId="16" fillId="0" borderId="15" xfId="0" applyNumberFormat="1" applyFont="1" applyFill="1" applyBorder="1" applyAlignment="1">
      <alignment horizontal="right" vertical="center" indent="1"/>
    </xf>
    <xf numFmtId="180" fontId="16" fillId="0" borderId="67" xfId="0" applyNumberFormat="1" applyFont="1" applyFill="1" applyBorder="1" applyAlignment="1">
      <alignment horizontal="right" vertical="center" indent="1"/>
    </xf>
    <xf numFmtId="38" fontId="13" fillId="2" borderId="40" xfId="1" applyFont="1" applyFill="1" applyBorder="1" applyAlignment="1">
      <alignment vertical="center" shrinkToFit="1"/>
    </xf>
    <xf numFmtId="38" fontId="13" fillId="2" borderId="41" xfId="1" applyFont="1" applyFill="1" applyBorder="1" applyAlignment="1">
      <alignment vertical="center" shrinkToFit="1"/>
    </xf>
    <xf numFmtId="181" fontId="13" fillId="0" borderId="42" xfId="0" applyNumberFormat="1" applyFont="1" applyFill="1" applyBorder="1" applyAlignment="1">
      <alignment vertical="center" shrinkToFi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distributed" vertical="center"/>
    </xf>
    <xf numFmtId="0" fontId="13" fillId="2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3" fontId="16" fillId="0" borderId="40" xfId="0" applyNumberFormat="1" applyFont="1" applyBorder="1" applyAlignment="1">
      <alignment horizontal="center" vertical="center"/>
    </xf>
    <xf numFmtId="183" fontId="16" fillId="0" borderId="41" xfId="0" applyNumberFormat="1" applyFont="1" applyBorder="1" applyAlignment="1">
      <alignment horizontal="center" vertical="center"/>
    </xf>
    <xf numFmtId="183" fontId="16" fillId="0" borderId="42" xfId="0" applyNumberFormat="1" applyFont="1" applyBorder="1" applyAlignment="1">
      <alignment horizontal="center" vertical="center"/>
    </xf>
    <xf numFmtId="184" fontId="13" fillId="2" borderId="12" xfId="0" applyNumberFormat="1" applyFont="1" applyFill="1" applyBorder="1">
      <alignment vertical="center"/>
    </xf>
    <xf numFmtId="184" fontId="13" fillId="2" borderId="49" xfId="0" applyNumberFormat="1" applyFont="1" applyFill="1" applyBorder="1">
      <alignment vertical="center"/>
    </xf>
    <xf numFmtId="184" fontId="13" fillId="0" borderId="14" xfId="0" applyNumberFormat="1" applyFont="1" applyBorder="1">
      <alignment vertical="center"/>
    </xf>
    <xf numFmtId="184" fontId="13" fillId="2" borderId="15" xfId="1" applyNumberFormat="1" applyFont="1" applyFill="1" applyBorder="1">
      <alignment vertical="center"/>
    </xf>
    <xf numFmtId="184" fontId="13" fillId="0" borderId="12" xfId="0" applyNumberFormat="1" applyFont="1" applyFill="1" applyBorder="1" applyAlignment="1" applyProtection="1">
      <alignment horizontal="center" vertical="center"/>
    </xf>
    <xf numFmtId="184" fontId="13" fillId="0" borderId="13" xfId="0" applyNumberFormat="1" applyFont="1" applyFill="1" applyBorder="1" applyAlignment="1" applyProtection="1">
      <alignment horizontal="center" vertical="center"/>
    </xf>
    <xf numFmtId="184" fontId="7" fillId="0" borderId="13" xfId="0" applyNumberFormat="1" applyFont="1" applyBorder="1" applyAlignment="1" applyProtection="1">
      <alignment horizontal="center" vertical="center"/>
    </xf>
    <xf numFmtId="184" fontId="13" fillId="0" borderId="35" xfId="0" applyNumberFormat="1" applyFont="1" applyFill="1" applyBorder="1" applyAlignment="1" applyProtection="1">
      <alignment horizontal="center" vertical="center"/>
    </xf>
    <xf numFmtId="184" fontId="13" fillId="0" borderId="14" xfId="0" applyNumberFormat="1" applyFont="1" applyFill="1" applyBorder="1" applyAlignment="1" applyProtection="1">
      <alignment horizontal="center" vertical="center"/>
    </xf>
    <xf numFmtId="184" fontId="13" fillId="0" borderId="15" xfId="0" applyNumberFormat="1" applyFont="1" applyFill="1" applyBorder="1" applyAlignment="1" applyProtection="1">
      <alignment horizontal="center" vertical="center"/>
    </xf>
    <xf numFmtId="184" fontId="7" fillId="0" borderId="15" xfId="0" applyNumberFormat="1" applyFont="1" applyBorder="1" applyAlignment="1" applyProtection="1">
      <alignment horizontal="center" vertical="center"/>
    </xf>
    <xf numFmtId="184" fontId="13" fillId="0" borderId="36" xfId="0" applyNumberFormat="1" applyFont="1" applyFill="1" applyBorder="1" applyAlignment="1" applyProtection="1">
      <alignment horizontal="center" vertical="center"/>
    </xf>
    <xf numFmtId="184" fontId="13" fillId="0" borderId="16" xfId="0" applyNumberFormat="1" applyFont="1" applyFill="1" applyBorder="1" applyAlignment="1" applyProtection="1">
      <alignment horizontal="center" vertical="center"/>
    </xf>
    <xf numFmtId="184" fontId="13" fillId="0" borderId="17" xfId="0" applyNumberFormat="1" applyFont="1" applyFill="1" applyBorder="1" applyAlignment="1" applyProtection="1">
      <alignment horizontal="center" vertical="center"/>
    </xf>
    <xf numFmtId="184" fontId="7" fillId="0" borderId="17" xfId="0" applyNumberFormat="1" applyFont="1" applyBorder="1" applyAlignment="1" applyProtection="1">
      <alignment horizontal="center" vertical="center"/>
    </xf>
    <xf numFmtId="184" fontId="13" fillId="0" borderId="23" xfId="0" applyNumberFormat="1" applyFont="1" applyFill="1" applyBorder="1" applyAlignment="1" applyProtection="1">
      <alignment horizontal="center" vertical="center"/>
    </xf>
    <xf numFmtId="184" fontId="13" fillId="2" borderId="16" xfId="0" applyNumberFormat="1" applyFont="1" applyFill="1" applyBorder="1" applyAlignment="1" applyProtection="1">
      <alignment horizontal="center" vertical="center"/>
    </xf>
    <xf numFmtId="184" fontId="13" fillId="2" borderId="17" xfId="0" applyNumberFormat="1" applyFont="1" applyFill="1" applyBorder="1" applyAlignment="1" applyProtection="1">
      <alignment horizontal="center" vertical="center"/>
    </xf>
    <xf numFmtId="184" fontId="13" fillId="2" borderId="23" xfId="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9" fontId="13" fillId="0" borderId="79" xfId="1" applyNumberFormat="1" applyFont="1" applyFill="1" applyBorder="1" applyAlignment="1" applyProtection="1">
      <alignment horizontal="right" vertical="center"/>
    </xf>
    <xf numFmtId="184" fontId="0" fillId="0" borderId="0" xfId="0" applyNumberFormat="1">
      <alignment vertical="center"/>
    </xf>
    <xf numFmtId="0" fontId="18" fillId="0" borderId="32" xfId="0" applyNumberFormat="1" applyFont="1" applyFill="1" applyBorder="1" applyProtection="1">
      <alignment vertical="center"/>
    </xf>
    <xf numFmtId="0" fontId="18" fillId="2" borderId="70" xfId="0" applyNumberFormat="1" applyFont="1" applyFill="1" applyBorder="1" applyProtection="1">
      <alignment vertical="center"/>
    </xf>
    <xf numFmtId="0" fontId="18" fillId="0" borderId="32" xfId="0" applyFont="1" applyFill="1" applyBorder="1" applyProtection="1">
      <alignment vertical="center"/>
    </xf>
    <xf numFmtId="0" fontId="18" fillId="2" borderId="71" xfId="0" applyNumberFormat="1" applyFont="1" applyFill="1" applyBorder="1" applyProtection="1">
      <alignment vertical="center"/>
    </xf>
    <xf numFmtId="0" fontId="15" fillId="2" borderId="80" xfId="0" applyFont="1" applyFill="1" applyBorder="1">
      <alignment vertical="center"/>
    </xf>
    <xf numFmtId="3" fontId="13" fillId="0" borderId="80" xfId="0" applyNumberFormat="1" applyFont="1" applyBorder="1">
      <alignment vertical="center"/>
    </xf>
    <xf numFmtId="0" fontId="13" fillId="0" borderId="80" xfId="0" applyFont="1" applyBorder="1">
      <alignment vertical="center"/>
    </xf>
    <xf numFmtId="0" fontId="13" fillId="0" borderId="74" xfId="0" applyFont="1" applyBorder="1">
      <alignment vertical="center"/>
    </xf>
    <xf numFmtId="3" fontId="13" fillId="0" borderId="81" xfId="0" applyNumberFormat="1" applyFont="1" applyBorder="1">
      <alignment vertical="center"/>
    </xf>
    <xf numFmtId="3" fontId="13" fillId="0" borderId="28" xfId="0" applyNumberFormat="1" applyFont="1" applyBorder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184" fontId="13" fillId="0" borderId="37" xfId="0" applyNumberFormat="1" applyFont="1" applyBorder="1">
      <alignment vertical="center"/>
    </xf>
    <xf numFmtId="184" fontId="13" fillId="2" borderId="38" xfId="1" applyNumberFormat="1" applyFont="1" applyFill="1" applyBorder="1">
      <alignment vertical="center"/>
    </xf>
    <xf numFmtId="181" fontId="13" fillId="0" borderId="80" xfId="0" applyNumberFormat="1" applyFont="1" applyBorder="1">
      <alignment vertical="center"/>
    </xf>
    <xf numFmtId="181" fontId="13" fillId="0" borderId="11" xfId="0" applyNumberFormat="1" applyFont="1" applyBorder="1">
      <alignment vertical="center"/>
    </xf>
    <xf numFmtId="179" fontId="7" fillId="0" borderId="41" xfId="0" applyNumberFormat="1" applyFont="1" applyBorder="1" applyAlignment="1" applyProtection="1">
      <alignment horizontal="right" vertical="center"/>
    </xf>
    <xf numFmtId="0" fontId="0" fillId="0" borderId="0" xfId="0" applyAlignment="1"/>
    <xf numFmtId="0" fontId="0" fillId="0" borderId="0" xfId="0" applyAlignment="1"/>
    <xf numFmtId="0" fontId="0" fillId="0" borderId="82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>
      <alignment vertical="center"/>
    </xf>
    <xf numFmtId="181" fontId="13" fillId="0" borderId="2" xfId="0" applyNumberFormat="1" applyFont="1" applyBorder="1" applyAlignment="1">
      <alignment horizontal="right" vertical="center" indent="1"/>
    </xf>
    <xf numFmtId="181" fontId="13" fillId="0" borderId="55" xfId="0" applyNumberFormat="1" applyFont="1" applyBorder="1" applyAlignment="1">
      <alignment horizontal="right" vertical="center" indent="1"/>
    </xf>
    <xf numFmtId="181" fontId="13" fillId="0" borderId="50" xfId="0" applyNumberFormat="1" applyFont="1" applyBorder="1" applyAlignment="1">
      <alignment horizontal="right" vertical="center" indent="1"/>
    </xf>
    <xf numFmtId="177" fontId="13" fillId="2" borderId="2" xfId="0" applyNumberFormat="1" applyFont="1" applyFill="1" applyBorder="1" applyAlignment="1">
      <alignment horizontal="right" vertical="center" indent="1"/>
    </xf>
    <xf numFmtId="177" fontId="13" fillId="2" borderId="55" xfId="0" applyNumberFormat="1" applyFont="1" applyFill="1" applyBorder="1" applyAlignment="1">
      <alignment horizontal="right" vertical="center" indent="1"/>
    </xf>
    <xf numFmtId="177" fontId="13" fillId="2" borderId="63" xfId="0" applyNumberFormat="1" applyFont="1" applyFill="1" applyBorder="1" applyAlignment="1">
      <alignment horizontal="right" vertical="center" indent="1"/>
    </xf>
    <xf numFmtId="177" fontId="7" fillId="2" borderId="2" xfId="0" applyNumberFormat="1" applyFont="1" applyFill="1" applyBorder="1" applyAlignment="1">
      <alignment horizontal="right" vertical="center" indent="1"/>
    </xf>
    <xf numFmtId="177" fontId="7" fillId="2" borderId="55" xfId="0" applyNumberFormat="1" applyFont="1" applyFill="1" applyBorder="1" applyAlignment="1">
      <alignment horizontal="right" vertical="center" indent="1"/>
    </xf>
    <xf numFmtId="177" fontId="7" fillId="2" borderId="63" xfId="0" applyNumberFormat="1" applyFont="1" applyFill="1" applyBorder="1" applyAlignment="1">
      <alignment horizontal="right" vertical="center" indent="1"/>
    </xf>
    <xf numFmtId="38" fontId="13" fillId="2" borderId="16" xfId="0" applyNumberFormat="1" applyFont="1" applyFill="1" applyBorder="1" applyAlignment="1">
      <alignment horizontal="right" vertical="center" indent="1"/>
    </xf>
    <xf numFmtId="38" fontId="13" fillId="2" borderId="17" xfId="0" applyNumberFormat="1" applyFont="1" applyFill="1" applyBorder="1" applyAlignment="1">
      <alignment horizontal="right" vertical="center" indent="1"/>
    </xf>
    <xf numFmtId="177" fontId="13" fillId="2" borderId="22" xfId="0" applyNumberFormat="1" applyFont="1" applyFill="1" applyBorder="1" applyAlignment="1">
      <alignment horizontal="right" vertical="center" indent="1"/>
    </xf>
    <xf numFmtId="38" fontId="13" fillId="2" borderId="61" xfId="0" applyNumberFormat="1" applyFont="1" applyFill="1" applyBorder="1" applyAlignment="1">
      <alignment horizontal="right" vertical="center" indent="1"/>
    </xf>
    <xf numFmtId="38" fontId="13" fillId="2" borderId="13" xfId="0" applyNumberFormat="1" applyFont="1" applyFill="1" applyBorder="1" applyAlignment="1">
      <alignment horizontal="right" vertical="center" indent="1"/>
    </xf>
    <xf numFmtId="38" fontId="13" fillId="2" borderId="22" xfId="0" applyNumberFormat="1" applyFont="1" applyFill="1" applyBorder="1" applyAlignment="1">
      <alignment horizontal="right" vertical="center" indent="1"/>
    </xf>
    <xf numFmtId="38" fontId="13" fillId="2" borderId="2" xfId="0" applyNumberFormat="1" applyFont="1" applyFill="1" applyBorder="1" applyAlignment="1">
      <alignment horizontal="right" vertical="center" indent="1"/>
    </xf>
    <xf numFmtId="38" fontId="13" fillId="2" borderId="55" xfId="0" applyNumberFormat="1" applyFont="1" applyFill="1" applyBorder="1" applyAlignment="1">
      <alignment horizontal="right" vertical="center" indent="1"/>
    </xf>
    <xf numFmtId="38" fontId="13" fillId="2" borderId="50" xfId="0" applyNumberFormat="1" applyFont="1" applyFill="1" applyBorder="1" applyAlignment="1">
      <alignment horizontal="right" vertical="center" indent="1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35" xfId="0" applyNumberFormat="1" applyFont="1" applyFill="1" applyBorder="1" applyAlignment="1">
      <alignment horizontal="right" vertical="center" indent="1"/>
    </xf>
    <xf numFmtId="38" fontId="13" fillId="2" borderId="32" xfId="0" applyNumberFormat="1" applyFont="1" applyFill="1" applyBorder="1" applyAlignment="1">
      <alignment horizontal="right" vertical="center" indent="1"/>
    </xf>
    <xf numFmtId="38" fontId="13" fillId="2" borderId="57" xfId="0" applyNumberFormat="1" applyFont="1" applyFill="1" applyBorder="1" applyAlignment="1">
      <alignment horizontal="right" vertical="center" indent="1"/>
    </xf>
    <xf numFmtId="38" fontId="13" fillId="2" borderId="69" xfId="0" applyNumberFormat="1" applyFont="1" applyFill="1" applyBorder="1" applyAlignment="1">
      <alignment horizontal="right" vertical="center" indent="1"/>
    </xf>
    <xf numFmtId="177" fontId="13" fillId="2" borderId="22" xfId="0" applyNumberFormat="1" applyFont="1" applyFill="1" applyBorder="1" applyAlignment="1">
      <alignment horizontal="center" vertical="center"/>
    </xf>
    <xf numFmtId="38" fontId="13" fillId="2" borderId="12" xfId="0" applyNumberFormat="1" applyFont="1" applyFill="1" applyBorder="1" applyAlignment="1">
      <alignment horizontal="right" vertical="center" indent="1"/>
    </xf>
    <xf numFmtId="38" fontId="13" fillId="2" borderId="1" xfId="0" applyNumberFormat="1" applyFont="1" applyFill="1" applyBorder="1" applyAlignment="1">
      <alignment horizontal="right" vertical="center" indent="1"/>
    </xf>
    <xf numFmtId="38" fontId="13" fillId="2" borderId="53" xfId="0" applyNumberFormat="1" applyFont="1" applyFill="1" applyBorder="1" applyAlignment="1">
      <alignment horizontal="right" vertical="center" indent="1"/>
    </xf>
    <xf numFmtId="38" fontId="13" fillId="2" borderId="49" xfId="0" applyNumberFormat="1" applyFont="1" applyFill="1" applyBorder="1" applyAlignment="1">
      <alignment horizontal="right" vertical="center" indent="1"/>
    </xf>
    <xf numFmtId="38" fontId="13" fillId="0" borderId="13" xfId="0" applyNumberFormat="1" applyFont="1" applyBorder="1" applyAlignment="1">
      <alignment horizontal="right" vertical="center" indent="1"/>
    </xf>
    <xf numFmtId="176" fontId="13" fillId="0" borderId="13" xfId="0" applyNumberFormat="1" applyFont="1" applyBorder="1" applyAlignment="1">
      <alignment horizontal="right" vertical="center" indent="1"/>
    </xf>
    <xf numFmtId="176" fontId="13" fillId="0" borderId="35" xfId="0" applyNumberFormat="1" applyFont="1" applyBorder="1" applyAlignment="1">
      <alignment horizontal="right" vertical="center" indent="1"/>
    </xf>
    <xf numFmtId="38" fontId="13" fillId="2" borderId="14" xfId="0" applyNumberFormat="1" applyFont="1" applyFill="1" applyBorder="1" applyAlignment="1">
      <alignment horizontal="right" vertical="center" indent="1"/>
    </xf>
    <xf numFmtId="38" fontId="13" fillId="2" borderId="15" xfId="0" applyNumberFormat="1" applyFont="1" applyFill="1" applyBorder="1" applyAlignment="1">
      <alignment horizontal="right" vertical="center" indent="1"/>
    </xf>
    <xf numFmtId="38" fontId="13" fillId="0" borderId="15" xfId="0" applyNumberFormat="1" applyFont="1" applyBorder="1" applyAlignment="1">
      <alignment horizontal="right" vertical="center" indent="1"/>
    </xf>
    <xf numFmtId="176" fontId="13" fillId="0" borderId="15" xfId="0" applyNumberFormat="1" applyFont="1" applyBorder="1" applyAlignment="1">
      <alignment horizontal="right" vertical="center" indent="1"/>
    </xf>
    <xf numFmtId="176" fontId="13" fillId="0" borderId="36" xfId="0" applyNumberFormat="1" applyFont="1" applyBorder="1" applyAlignment="1">
      <alignment horizontal="right" vertical="center" indent="1"/>
    </xf>
    <xf numFmtId="38" fontId="13" fillId="2" borderId="3" xfId="0" applyNumberFormat="1" applyFont="1" applyFill="1" applyBorder="1" applyAlignment="1">
      <alignment horizontal="right" vertical="center" indent="1"/>
    </xf>
    <xf numFmtId="38" fontId="13" fillId="2" borderId="54" xfId="0" applyNumberFormat="1" applyFont="1" applyFill="1" applyBorder="1" applyAlignment="1">
      <alignment horizontal="right" vertical="center" indent="1"/>
    </xf>
    <xf numFmtId="38" fontId="13" fillId="2" borderId="58" xfId="0" applyNumberFormat="1" applyFont="1" applyFill="1" applyBorder="1" applyAlignment="1">
      <alignment horizontal="right" vertical="center" indent="1"/>
    </xf>
    <xf numFmtId="38" fontId="13" fillId="0" borderId="3" xfId="0" applyNumberFormat="1" applyFont="1" applyBorder="1" applyAlignment="1">
      <alignment horizontal="right" vertical="center" indent="1"/>
    </xf>
    <xf numFmtId="38" fontId="13" fillId="0" borderId="54" xfId="0" applyNumberFormat="1" applyFont="1" applyBorder="1" applyAlignment="1">
      <alignment horizontal="right" vertical="center" indent="1"/>
    </xf>
    <xf numFmtId="38" fontId="13" fillId="0" borderId="58" xfId="0" applyNumberFormat="1" applyFont="1" applyBorder="1" applyAlignment="1">
      <alignment horizontal="right" vertical="center" indent="1"/>
    </xf>
    <xf numFmtId="176" fontId="13" fillId="0" borderId="17" xfId="0" applyNumberFormat="1" applyFont="1" applyBorder="1" applyAlignment="1">
      <alignment horizontal="right" vertical="center" indent="1"/>
    </xf>
    <xf numFmtId="176" fontId="13" fillId="0" borderId="23" xfId="0" applyNumberFormat="1" applyFont="1" applyBorder="1" applyAlignment="1">
      <alignment horizontal="right" vertical="center" indent="1"/>
    </xf>
    <xf numFmtId="181" fontId="13" fillId="0" borderId="3" xfId="0" applyNumberFormat="1" applyFont="1" applyBorder="1" applyAlignment="1">
      <alignment horizontal="right" vertical="center" indent="1"/>
    </xf>
    <xf numFmtId="181" fontId="13" fillId="0" borderId="54" xfId="0" applyNumberFormat="1" applyFont="1" applyBorder="1" applyAlignment="1">
      <alignment horizontal="right" vertical="center" indent="1"/>
    </xf>
    <xf numFmtId="181" fontId="13" fillId="0" borderId="58" xfId="0" applyNumberFormat="1" applyFont="1" applyBorder="1" applyAlignment="1">
      <alignment horizontal="right" vertical="center" indent="1"/>
    </xf>
    <xf numFmtId="180" fontId="13" fillId="0" borderId="3" xfId="0" applyNumberFormat="1" applyFont="1" applyBorder="1" applyAlignment="1">
      <alignment horizontal="right" vertical="center" indent="1"/>
    </xf>
    <xf numFmtId="180" fontId="13" fillId="0" borderId="54" xfId="0" applyNumberFormat="1" applyFont="1" applyBorder="1" applyAlignment="1">
      <alignment horizontal="right" vertical="center" indent="1"/>
    </xf>
    <xf numFmtId="180" fontId="13" fillId="0" borderId="78" xfId="0" applyNumberFormat="1" applyFont="1" applyBorder="1" applyAlignment="1">
      <alignment horizontal="right" vertical="center" indent="1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81" fontId="13" fillId="0" borderId="1" xfId="0" applyNumberFormat="1" applyFont="1" applyBorder="1" applyAlignment="1">
      <alignment horizontal="right" vertical="center" indent="1"/>
    </xf>
    <xf numFmtId="181" fontId="13" fillId="0" borderId="53" xfId="0" applyNumberFormat="1" applyFont="1" applyBorder="1" applyAlignment="1">
      <alignment horizontal="right" vertical="center" indent="1"/>
    </xf>
    <xf numFmtId="181" fontId="13" fillId="0" borderId="49" xfId="0" applyNumberFormat="1" applyFont="1" applyBorder="1" applyAlignment="1">
      <alignment horizontal="right" vertical="center" indent="1"/>
    </xf>
    <xf numFmtId="177" fontId="7" fillId="2" borderId="13" xfId="0" applyNumberFormat="1" applyFont="1" applyFill="1" applyBorder="1" applyAlignment="1">
      <alignment horizontal="right" vertical="center" indent="1"/>
    </xf>
    <xf numFmtId="177" fontId="7" fillId="2" borderId="35" xfId="0" applyNumberFormat="1" applyFont="1" applyFill="1" applyBorder="1" applyAlignment="1">
      <alignment horizontal="right" vertical="center" indent="1"/>
    </xf>
    <xf numFmtId="0" fontId="13" fillId="0" borderId="7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23" xfId="0" applyNumberFormat="1" applyFont="1" applyFill="1" applyBorder="1" applyAlignment="1">
      <alignment horizontal="right" vertical="center" indent="1"/>
    </xf>
    <xf numFmtId="177" fontId="13" fillId="2" borderId="15" xfId="0" applyNumberFormat="1" applyFont="1" applyFill="1" applyBorder="1" applyAlignment="1">
      <alignment horizontal="right" vertical="center" indent="1"/>
    </xf>
    <xf numFmtId="177" fontId="13" fillId="2" borderId="36" xfId="0" applyNumberFormat="1" applyFont="1" applyFill="1" applyBorder="1" applyAlignment="1">
      <alignment horizontal="right" vertical="center" indent="1"/>
    </xf>
    <xf numFmtId="177" fontId="7" fillId="2" borderId="15" xfId="0" applyNumberFormat="1" applyFont="1" applyFill="1" applyBorder="1" applyAlignment="1">
      <alignment horizontal="right" vertical="center" indent="1"/>
    </xf>
    <xf numFmtId="177" fontId="7" fillId="2" borderId="36" xfId="0" applyNumberFormat="1" applyFont="1" applyFill="1" applyBorder="1" applyAlignment="1">
      <alignment horizontal="right" vertical="center" indent="1"/>
    </xf>
    <xf numFmtId="182" fontId="13" fillId="2" borderId="40" xfId="0" applyNumberFormat="1" applyFont="1" applyFill="1" applyBorder="1" applyAlignment="1">
      <alignment horizontal="center" vertical="center"/>
    </xf>
    <xf numFmtId="182" fontId="13" fillId="2" borderId="41" xfId="0" applyNumberFormat="1" applyFont="1" applyFill="1" applyBorder="1" applyAlignment="1">
      <alignment horizontal="center" vertical="center"/>
    </xf>
    <xf numFmtId="182" fontId="13" fillId="2" borderId="60" xfId="0" applyNumberFormat="1" applyFont="1" applyFill="1" applyBorder="1" applyAlignment="1">
      <alignment horizontal="center" vertical="center"/>
    </xf>
    <xf numFmtId="182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8" fontId="7" fillId="2" borderId="2" xfId="0" applyNumberFormat="1" applyFont="1" applyFill="1" applyBorder="1" applyAlignment="1">
      <alignment horizontal="right" vertical="center" indent="1"/>
    </xf>
    <xf numFmtId="38" fontId="7" fillId="2" borderId="55" xfId="0" applyNumberFormat="1" applyFont="1" applyFill="1" applyBorder="1" applyAlignment="1">
      <alignment horizontal="right" vertical="center" indent="1"/>
    </xf>
    <xf numFmtId="38" fontId="7" fillId="2" borderId="50" xfId="0" applyNumberFormat="1" applyFont="1" applyFill="1" applyBorder="1" applyAlignment="1">
      <alignment horizontal="right" vertical="center" indent="1"/>
    </xf>
    <xf numFmtId="0" fontId="13" fillId="2" borderId="1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182" fontId="13" fillId="2" borderId="32" xfId="0" applyNumberFormat="1" applyFont="1" applyFill="1" applyBorder="1" applyAlignment="1">
      <alignment horizontal="center" vertical="center"/>
    </xf>
    <xf numFmtId="182" fontId="13" fillId="2" borderId="57" xfId="0" applyNumberFormat="1" applyFont="1" applyFill="1" applyBorder="1" applyAlignment="1">
      <alignment horizontal="center" vertical="center"/>
    </xf>
    <xf numFmtId="182" fontId="13" fillId="2" borderId="65" xfId="0" applyNumberFormat="1" applyFont="1" applyFill="1" applyBorder="1" applyAlignment="1">
      <alignment horizontal="center" vertical="center"/>
    </xf>
    <xf numFmtId="182" fontId="13" fillId="2" borderId="76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 indent="2"/>
    </xf>
    <xf numFmtId="0" fontId="13" fillId="0" borderId="13" xfId="0" applyFont="1" applyBorder="1" applyAlignment="1">
      <alignment horizontal="distributed" vertical="center" indent="2"/>
    </xf>
    <xf numFmtId="0" fontId="13" fillId="0" borderId="35" xfId="0" applyFont="1" applyBorder="1" applyAlignment="1">
      <alignment horizontal="distributed" vertical="center" indent="2"/>
    </xf>
    <xf numFmtId="0" fontId="13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distributed" vertical="center" indent="2"/>
    </xf>
    <xf numFmtId="0" fontId="13" fillId="2" borderId="13" xfId="0" applyFont="1" applyFill="1" applyBorder="1" applyAlignment="1">
      <alignment horizontal="distributed" vertical="center" indent="2"/>
    </xf>
    <xf numFmtId="0" fontId="13" fillId="2" borderId="35" xfId="0" applyFont="1" applyFill="1" applyBorder="1" applyAlignment="1">
      <alignment horizontal="distributed" vertical="center" indent="2"/>
    </xf>
    <xf numFmtId="0" fontId="13" fillId="0" borderId="12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top" wrapText="1"/>
    </xf>
    <xf numFmtId="0" fontId="16" fillId="2" borderId="82" xfId="0" applyFont="1" applyFill="1" applyBorder="1" applyAlignment="1">
      <alignment horizontal="left" vertical="top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39914695585397E-2"/>
          <c:y val="0.150932633420822"/>
          <c:w val="0.89329272659483006"/>
          <c:h val="0.764601273943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'1'!$Q$31</c:f>
              <c:strCache>
                <c:ptCount val="1"/>
                <c:pt idx="0">
                  <c:v>令和5年死者数</c:v>
                </c:pt>
              </c:strCache>
            </c:strRef>
          </c:tx>
          <c:spPr>
            <a:effectLst/>
          </c:spPr>
          <c:invertIfNegative val="0"/>
          <c:dLbls>
            <c:dLbl>
              <c:idx val="2"/>
              <c:layout>
                <c:manualLayout>
                  <c:x val="-3.7340799925200791E-3"/>
                  <c:y val="6.6953392123829419E-2"/>
                </c:manualLayout>
              </c:layout>
              <c:spPr/>
              <c:txPr>
                <a:bodyPr vertOverflow="overflow" vert="horz" rtlCol="0" anchor="t"/>
                <a:lstStyle/>
                <a:p>
                  <a:pPr lvl="0" fontAlgn="auto" latinLnBrk="0">
                    <a:defRPr sz="1100" b="1" u="none" kern="0" cap="none" spc="0" normalizeH="0" baseline="0" noProof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A-4E08-8DEA-0766620F35E6}"/>
                </c:ext>
              </c:extLst>
            </c:dLbl>
            <c:dLbl>
              <c:idx val="9"/>
              <c:layout>
                <c:manualLayout>
                  <c:x val="0"/>
                  <c:y val="6.6953392123829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0-4E72-B5A3-2DDB7AD1DC03}"/>
                </c:ext>
              </c:extLst>
            </c:dLbl>
            <c:spPr>
              <a:noFill/>
              <a:ln w="25400">
                <a:noFill/>
              </a:ln>
            </c:spPr>
            <c:txPr>
              <a:bodyPr vertOverflow="overflow" vert="horz" rtlCol="0" anchor="t"/>
              <a:lstStyle/>
              <a:p>
                <a:pPr lvl="0" fontAlgn="auto" latinLnBrk="0">
                  <a:defRPr sz="1100" b="1" u="none" kern="0" cap="none" spc="0" normalizeH="0" baseline="0" noProof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'1'!$R$30:$AC$30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'1'!$R$31:$AC$31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 formatCode="General">
                  <c:v>0</c:v>
                </c:pt>
                <c:pt idx="4" formatCode="General">
                  <c:v>2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2</c:v>
                </c:pt>
                <c:pt idx="8" formatCode="General">
                  <c:v>5</c:v>
                </c:pt>
                <c:pt idx="9" formatCode="General">
                  <c:v>1</c:v>
                </c:pt>
                <c:pt idx="10" formatCode="General">
                  <c:v>2</c:v>
                </c:pt>
                <c:pt idx="11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4A-4E08-8DEA-0766620F35E6}"/>
            </c:ext>
          </c:extLst>
        </c:ser>
        <c:ser>
          <c:idx val="1"/>
          <c:order val="1"/>
          <c:tx>
            <c:strRef>
              <c:f>'1'!$Q$32</c:f>
              <c:strCache>
                <c:ptCount val="1"/>
                <c:pt idx="0">
                  <c:v>令和6年死者数</c:v>
                </c:pt>
              </c:strCache>
            </c:strRef>
          </c:tx>
          <c:spPr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6953392123829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0-4E72-B5A3-2DDB7AD1DC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4A-4E08-8DEA-0766620F35E6}"/>
                </c:ext>
              </c:extLst>
            </c:dLbl>
            <c:spPr>
              <a:noFill/>
              <a:ln w="25400">
                <a:noFill/>
              </a:ln>
            </c:spPr>
            <c:txPr>
              <a:bodyPr vertOverflow="overflow" vert="horz" wrap="square" lIns="38100" tIns="19050" rIns="38100" bIns="19050" rtlCol="0" anchor="ctr">
                <a:spAutoFit/>
              </a:bodyPr>
              <a:lstStyle/>
              <a:p>
                <a:pPr lvl="0" fontAlgn="auto" latinLnBrk="0">
                  <a:defRPr sz="1100" b="1" u="none" kern="0" cap="none" spc="0" normalizeH="0" baseline="0" noProof="0">
                    <a:ln>
                      <a:noFill/>
                    </a:ln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'1'!$R$30:$AC$30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'1'!$R$32:$AC$32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 formatCode="General">
                  <c:v>#N/A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94A-4E08-8DEA-0766620F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20"/>
        <c:axId val="3"/>
        <c:axId val="4"/>
      </c:barChart>
      <c:lineChart>
        <c:grouping val="standard"/>
        <c:varyColors val="0"/>
        <c:ser>
          <c:idx val="2"/>
          <c:order val="2"/>
          <c:tx>
            <c:strRef>
              <c:f>'1'!$Q$33</c:f>
              <c:strCache>
                <c:ptCount val="1"/>
                <c:pt idx="0">
                  <c:v>令和5年人身事故件数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vertOverflow="overflow" vert="horz" rtlCol="0" anchor="t"/>
              <a:lstStyle/>
              <a:p>
                <a:pPr lvl="0" fontAlgn="auto" latinLnBrk="0">
                  <a:defRPr sz="1200" b="0" u="none" kern="0" cap="none" spc="0" normalizeH="0" baseline="0" noProof="0">
                    <a:solidFill>
                      <a:srgbClr val="00B05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'1'!$R$30:$AC$30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'1'!$R$33:$AC$33</c:f>
              <c:numCache>
                <c:formatCode>#,##0</c:formatCode>
                <c:ptCount val="12"/>
                <c:pt idx="0">
                  <c:v>99</c:v>
                </c:pt>
                <c:pt idx="1">
                  <c:v>71</c:v>
                </c:pt>
                <c:pt idx="2">
                  <c:v>80</c:v>
                </c:pt>
                <c:pt idx="3">
                  <c:v>62</c:v>
                </c:pt>
                <c:pt idx="4">
                  <c:v>67</c:v>
                </c:pt>
                <c:pt idx="5">
                  <c:v>76</c:v>
                </c:pt>
                <c:pt idx="6">
                  <c:v>75</c:v>
                </c:pt>
                <c:pt idx="7">
                  <c:v>87</c:v>
                </c:pt>
                <c:pt idx="8">
                  <c:v>86</c:v>
                </c:pt>
                <c:pt idx="9">
                  <c:v>79</c:v>
                </c:pt>
                <c:pt idx="10">
                  <c:v>101</c:v>
                </c:pt>
                <c:pt idx="1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94A-4E08-8DEA-0766620F35E6}"/>
            </c:ext>
          </c:extLst>
        </c:ser>
        <c:ser>
          <c:idx val="3"/>
          <c:order val="3"/>
          <c:tx>
            <c:strRef>
              <c:f>'1'!$Q$34</c:f>
              <c:strCache>
                <c:ptCount val="1"/>
                <c:pt idx="0">
                  <c:v>令和6年人身事故件数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vertOverflow="overflow" vert="horz" rtlCol="0" anchor="t"/>
              <a:lstStyle/>
              <a:p>
                <a:pPr lvl="0" fontAlgn="auto" latinLnBrk="0">
                  <a:defRPr sz="1200" b="0" u="none" kern="0" cap="none" spc="0" normalizeH="0" baseline="0" noProof="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'1'!$R$30:$AC$30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'1'!$R$34:$AC$34</c:f>
              <c:numCache>
                <c:formatCode>#,##0</c:formatCode>
                <c:ptCount val="12"/>
                <c:pt idx="0">
                  <c:v>91</c:v>
                </c:pt>
                <c:pt idx="1">
                  <c:v>70</c:v>
                </c:pt>
                <c:pt idx="2">
                  <c:v>72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394A-4E08-8DEA-0766620F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14880"/>
        <c:axId val="1"/>
      </c:lineChart>
      <c:catAx>
        <c:axId val="2267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Overflow="overflow" vert="horz" rtlCol="0" anchor="t"/>
          <a:lstStyle/>
          <a:p>
            <a:pPr lvl="0" fontAlgn="auto" latinLnBrk="0">
              <a:defRPr sz="800" b="0" u="none" kern="0" cap="none" spc="0" normalizeH="0" baseline="0" noProof="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Overflow="overflow" vert="horz" rtlCol="0" anchor="t"/>
          <a:lstStyle/>
          <a:p>
            <a:pPr lvl="0" fontAlgn="auto" latinLnBrk="0">
              <a:defRPr sz="800" b="0" u="none" kern="0" cap="none" spc="0" normalizeH="0" baseline="0" noProof="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226714880"/>
        <c:crosses val="autoZero"/>
        <c:crossBetween val="between"/>
      </c:valAx>
      <c:valAx>
        <c:axId val="4"/>
        <c:scaling>
          <c:orientation val="minMax"/>
          <c:max val="18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vertOverflow="overflow" vert="horz" rtlCol="0" anchor="t"/>
          <a:lstStyle/>
          <a:p>
            <a:pPr lvl="0" fontAlgn="auto" latinLnBrk="0">
              <a:defRPr sz="800" b="0" u="none" kern="0" cap="none" spc="0" normalizeH="0" baseline="0" noProof="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2.7966707527617998E-2"/>
          <c:y val="1.7640084709037499E-2"/>
          <c:w val="0.95148958413858897"/>
          <c:h val="0.10642431378320701"/>
        </c:manualLayout>
      </c:layout>
      <c:overlay val="0"/>
      <c:txPr>
        <a:bodyPr vertOverflow="overflow" vert="horz" rtlCol="0" anchor="t"/>
        <a:lstStyle/>
        <a:p>
          <a:pPr lvl="0" fontAlgn="auto" latinLnBrk="0">
            <a:defRPr sz="800" b="0" u="none" kern="0" cap="none" spc="0" normalizeH="0" baseline="0" noProof="0"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tx1"/>
      </a:solidFill>
      <a:prstDash val="solid"/>
    </a:ln>
    <a:effectLst/>
  </c:spPr>
  <c:txPr>
    <a:bodyPr vertOverflow="overflow" vert="horz" rtlCol="0" anchor="t"/>
    <a:lstStyle/>
    <a:p>
      <a:pPr lvl="0" fontAlgn="auto" latinLnBrk="0">
        <a:defRPr b="0" u="none" kern="0" cap="none" spc="0" normalizeH="0" baseline="0" noProof="0"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'2'!$R$17</c:f>
          <c:strCache>
            <c:ptCount val="1"/>
            <c:pt idx="0">
              <c:v>人身事故件数（3月末）</c:v>
            </c:pt>
          </c:strCache>
        </c:strRef>
      </c:tx>
      <c:layout>
        <c:manualLayout>
          <c:xMode val="edge"/>
          <c:yMode val="edge"/>
          <c:x val="0.38589815715266701"/>
          <c:y val="6.5863159150560693E-2"/>
        </c:manualLayout>
      </c:layout>
      <c:overlay val="0"/>
      <c:txPr>
        <a:bodyPr vertOverflow="overflow" vert="horz" rtlCol="0" anchor="t"/>
        <a:lstStyle/>
        <a:p>
          <a:pPr lvl="0" fontAlgn="auto" latinLnBrk="0">
            <a:defRPr sz="1200" b="0" u="none" kern="0" cap="none" spc="0" normalizeH="0" baseline="0" noProof="0"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566562169076402E-2"/>
          <c:y val="0.172085538488017"/>
          <c:w val="0.94258266318574402"/>
          <c:h val="0.45306705376911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'2'!$V$40</c:f>
              <c:strCache>
                <c:ptCount val="1"/>
                <c:pt idx="0">
                  <c:v>令和5年</c:v>
                </c:pt>
              </c:strCache>
            </c:strRef>
          </c:tx>
          <c:invertIfNegative val="0"/>
          <c:cat>
            <c:strRef>
              <c:f>'2'!$U$41:$U$52</c:f>
              <c:strCache>
                <c:ptCount val="12"/>
                <c:pt idx="0">
                  <c:v>福井署</c:v>
                </c:pt>
                <c:pt idx="1">
                  <c:v>福井南署</c:v>
                </c:pt>
                <c:pt idx="2">
                  <c:v>大野署</c:v>
                </c:pt>
                <c:pt idx="3">
                  <c:v>勝山署</c:v>
                </c:pt>
                <c:pt idx="4">
                  <c:v>あわら署</c:v>
                </c:pt>
                <c:pt idx="5">
                  <c:v>坂井署</c:v>
                </c:pt>
                <c:pt idx="6">
                  <c:v>坂井西署</c:v>
                </c:pt>
                <c:pt idx="7">
                  <c:v>鯖江署</c:v>
                </c:pt>
                <c:pt idx="8">
                  <c:v>越前署</c:v>
                </c:pt>
                <c:pt idx="9">
                  <c:v>敦賀署</c:v>
                </c:pt>
                <c:pt idx="10">
                  <c:v>小浜署</c:v>
                </c:pt>
                <c:pt idx="11">
                  <c:v>高速隊</c:v>
                </c:pt>
              </c:strCache>
            </c:strRef>
          </c:cat>
          <c:val>
            <c:numRef>
              <c:f>'2'!$V$41:$V$52</c:f>
              <c:numCache>
                <c:formatCode>#,##0_);[Red]\(#,##0\)</c:formatCode>
                <c:ptCount val="12"/>
                <c:pt idx="0">
                  <c:v>84</c:v>
                </c:pt>
                <c:pt idx="1">
                  <c:v>36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30</c:v>
                </c:pt>
                <c:pt idx="6">
                  <c:v>4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74C-8747-D83BCB629B99}"/>
            </c:ext>
          </c:extLst>
        </c:ser>
        <c:ser>
          <c:idx val="1"/>
          <c:order val="1"/>
          <c:tx>
            <c:strRef>
              <c:f>'2'!$W$40</c:f>
              <c:strCache>
                <c:ptCount val="1"/>
                <c:pt idx="0">
                  <c:v>令和6年</c:v>
                </c:pt>
              </c:strCache>
            </c:strRef>
          </c:tx>
          <c:invertIfNegative val="0"/>
          <c:cat>
            <c:strRef>
              <c:f>'2'!$U$41:$U$52</c:f>
              <c:strCache>
                <c:ptCount val="12"/>
                <c:pt idx="0">
                  <c:v>福井署</c:v>
                </c:pt>
                <c:pt idx="1">
                  <c:v>福井南署</c:v>
                </c:pt>
                <c:pt idx="2">
                  <c:v>大野署</c:v>
                </c:pt>
                <c:pt idx="3">
                  <c:v>勝山署</c:v>
                </c:pt>
                <c:pt idx="4">
                  <c:v>あわら署</c:v>
                </c:pt>
                <c:pt idx="5">
                  <c:v>坂井署</c:v>
                </c:pt>
                <c:pt idx="6">
                  <c:v>坂井西署</c:v>
                </c:pt>
                <c:pt idx="7">
                  <c:v>鯖江署</c:v>
                </c:pt>
                <c:pt idx="8">
                  <c:v>越前署</c:v>
                </c:pt>
                <c:pt idx="9">
                  <c:v>敦賀署</c:v>
                </c:pt>
                <c:pt idx="10">
                  <c:v>小浜署</c:v>
                </c:pt>
                <c:pt idx="11">
                  <c:v>高速隊</c:v>
                </c:pt>
              </c:strCache>
            </c:strRef>
          </c:cat>
          <c:val>
            <c:numRef>
              <c:f>'2'!$W$41:$W$52</c:f>
              <c:numCache>
                <c:formatCode>#,##0_);[Red]\(#,##0\)</c:formatCode>
                <c:ptCount val="12"/>
                <c:pt idx="0">
                  <c:v>73</c:v>
                </c:pt>
                <c:pt idx="1">
                  <c:v>39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14</c:v>
                </c:pt>
                <c:pt idx="6">
                  <c:v>9</c:v>
                </c:pt>
                <c:pt idx="7">
                  <c:v>20</c:v>
                </c:pt>
                <c:pt idx="8">
                  <c:v>21</c:v>
                </c:pt>
                <c:pt idx="9">
                  <c:v>26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2-474C-8747-D83BCB62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8616864"/>
        <c:axId val="1"/>
        <c:axId val="0"/>
      </c:bar3DChart>
      <c:catAx>
        <c:axId val="5586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Overflow="overflow" vert="eaVert" rtlCol="0" anchor="t"/>
          <a:lstStyle/>
          <a:p>
            <a:pPr lvl="0" fontAlgn="auto" latinLnBrk="0">
              <a:defRPr sz="900" b="0" u="none" kern="0" cap="none" spc="0" normalizeH="0" baseline="0" noProof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5861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55573006204401"/>
          <c:y val="0.33412848962061598"/>
          <c:w val="0.122444269937956"/>
          <c:h val="0.272949773323789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4803149606299202" l="0.70866141732283505" r="0.31496062992126" t="0.74803149606299202" header="0.31496062992126" footer="0.3149606299212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'2'!$R$18</c:f>
          <c:strCache>
            <c:ptCount val="1"/>
            <c:pt idx="0">
              <c:v>死者数（3月末）</c:v>
            </c:pt>
          </c:strCache>
        </c:strRef>
      </c:tx>
      <c:layout>
        <c:manualLayout>
          <c:xMode val="edge"/>
          <c:yMode val="edge"/>
          <c:x val="0.42020919659605099"/>
          <c:y val="5.9869680469045797E-2"/>
        </c:manualLayout>
      </c:layout>
      <c:overlay val="1"/>
      <c:txPr>
        <a:bodyPr vertOverflow="overflow" vert="horz" rtlCol="0" anchor="t"/>
        <a:lstStyle/>
        <a:p>
          <a:pPr lvl="0" fontAlgn="auto" latinLnBrk="0">
            <a:defRPr sz="1200" b="0" u="none" kern="0" cap="none" spc="0" normalizeH="0" baseline="0" noProof="0"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49429831743197E-2"/>
          <c:y val="0.220715794237442"/>
          <c:w val="0.96831633063177402"/>
          <c:h val="0.426475940507436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'2'!$S$40</c:f>
              <c:strCache>
                <c:ptCount val="1"/>
                <c:pt idx="0">
                  <c:v>令和5年</c:v>
                </c:pt>
              </c:strCache>
            </c:strRef>
          </c:tx>
          <c:invertIfNegative val="0"/>
          <c:cat>
            <c:strRef>
              <c:f>'2'!$R$41:$R$52</c:f>
              <c:strCache>
                <c:ptCount val="12"/>
                <c:pt idx="0">
                  <c:v>福井署</c:v>
                </c:pt>
                <c:pt idx="1">
                  <c:v>福井南署</c:v>
                </c:pt>
                <c:pt idx="2">
                  <c:v>大野署</c:v>
                </c:pt>
                <c:pt idx="3">
                  <c:v>勝山署</c:v>
                </c:pt>
                <c:pt idx="4">
                  <c:v>あわら署</c:v>
                </c:pt>
                <c:pt idx="5">
                  <c:v>坂井署</c:v>
                </c:pt>
                <c:pt idx="6">
                  <c:v>坂井西署</c:v>
                </c:pt>
                <c:pt idx="7">
                  <c:v>鯖江署</c:v>
                </c:pt>
                <c:pt idx="8">
                  <c:v>越前署</c:v>
                </c:pt>
                <c:pt idx="9">
                  <c:v>敦賀署</c:v>
                </c:pt>
                <c:pt idx="10">
                  <c:v>小浜署</c:v>
                </c:pt>
                <c:pt idx="11">
                  <c:v>高速隊</c:v>
                </c:pt>
              </c:strCache>
            </c:strRef>
          </c:cat>
          <c:val>
            <c:numRef>
              <c:f>'2'!$S$41:$S$52</c:f>
              <c:numCache>
                <c:formatCode>#,##0_);[Red]\(#,##0\)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1</c:v>
                </c:pt>
                <c:pt idx="6">
                  <c:v>#N/A</c:v>
                </c:pt>
                <c:pt idx="7">
                  <c:v>#N/A</c:v>
                </c:pt>
                <c:pt idx="8">
                  <c:v>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7-48CF-98E4-903382F1AE97}"/>
            </c:ext>
          </c:extLst>
        </c:ser>
        <c:ser>
          <c:idx val="1"/>
          <c:order val="1"/>
          <c:tx>
            <c:strRef>
              <c:f>'2'!$T$40</c:f>
              <c:strCache>
                <c:ptCount val="1"/>
                <c:pt idx="0">
                  <c:v>令和6年</c:v>
                </c:pt>
              </c:strCache>
            </c:strRef>
          </c:tx>
          <c:invertIfNegative val="0"/>
          <c:cat>
            <c:strRef>
              <c:f>'2'!$R$41:$R$52</c:f>
              <c:strCache>
                <c:ptCount val="12"/>
                <c:pt idx="0">
                  <c:v>福井署</c:v>
                </c:pt>
                <c:pt idx="1">
                  <c:v>福井南署</c:v>
                </c:pt>
                <c:pt idx="2">
                  <c:v>大野署</c:v>
                </c:pt>
                <c:pt idx="3">
                  <c:v>勝山署</c:v>
                </c:pt>
                <c:pt idx="4">
                  <c:v>あわら署</c:v>
                </c:pt>
                <c:pt idx="5">
                  <c:v>坂井署</c:v>
                </c:pt>
                <c:pt idx="6">
                  <c:v>坂井西署</c:v>
                </c:pt>
                <c:pt idx="7">
                  <c:v>鯖江署</c:v>
                </c:pt>
                <c:pt idx="8">
                  <c:v>越前署</c:v>
                </c:pt>
                <c:pt idx="9">
                  <c:v>敦賀署</c:v>
                </c:pt>
                <c:pt idx="10">
                  <c:v>小浜署</c:v>
                </c:pt>
                <c:pt idx="11">
                  <c:v>高速隊</c:v>
                </c:pt>
              </c:strCache>
            </c:strRef>
          </c:cat>
          <c:val>
            <c:numRef>
              <c:f>'2'!$T$41:$T$52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#N/A</c:v>
                </c:pt>
                <c:pt idx="9">
                  <c:v>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7-48CF-98E4-903382F1A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618832"/>
        <c:axId val="1"/>
        <c:axId val="0"/>
      </c:bar3DChart>
      <c:catAx>
        <c:axId val="55861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Overflow="overflow" vert="eaVert" rtlCol="0" anchor="t"/>
          <a:lstStyle/>
          <a:p>
            <a:pPr lvl="0" fontAlgn="auto" latinLnBrk="0">
              <a:defRPr sz="900" b="0" u="none" kern="0" cap="none" spc="0" normalizeH="0" baseline="0" noProof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vertOverflow="overflow" vert="horz" rtlCol="0" anchor="t"/>
          <a:lstStyle/>
          <a:p>
            <a:pPr lvl="0" fontAlgn="auto" latinLnBrk="0">
              <a:defRPr sz="1000" b="0" u="none" kern="0" cap="none" spc="0" normalizeH="0" baseline="0" noProof="0"/>
            </a:pPr>
            <a:endParaRPr lang="ja-JP"/>
          </a:p>
        </c:txPr>
        <c:crossAx val="5586188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784275283221"/>
          <c:y val="0.31984016923257702"/>
          <c:w val="0.117130029002095"/>
          <c:h val="0.2538854285005420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14675196427803E-2"/>
          <c:y val="0.16203703703703701"/>
          <c:w val="0.92022942511243699"/>
          <c:h val="0.6213502478856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'3'!$P$54</c:f>
              <c:strCache>
                <c:ptCount val="1"/>
                <c:pt idx="0">
                  <c:v>死者数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numFmt formatCode="#&quot;人&quot;;;" sourceLinked="0"/>
            <c:spPr>
              <a:noFill/>
              <a:ln>
                <a:noFill/>
              </a:ln>
              <a:effectLst/>
            </c:spPr>
            <c:txPr>
              <a:bodyPr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 fontAlgn="auto" latinLnBrk="0">
                  <a:defRPr sz="900" b="0" u="none" kern="1200" cap="none" spc="0" normalizeH="0" baseline="0" noProof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'3'!$O$55:$O$60</c:f>
              <c:strCache>
                <c:ptCount val="6"/>
                <c:pt idx="0">
                  <c:v>国道</c:v>
                </c:pt>
                <c:pt idx="1">
                  <c:v>主要地方道</c:v>
                </c:pt>
                <c:pt idx="2">
                  <c:v>一般県道</c:v>
                </c:pt>
                <c:pt idx="3">
                  <c:v>市町道</c:v>
                </c:pt>
                <c:pt idx="4">
                  <c:v>高速道（含自専道）</c:v>
                </c:pt>
                <c:pt idx="5">
                  <c:v>その他</c:v>
                </c:pt>
              </c:strCache>
            </c:strRef>
          </c:cat>
          <c:val>
            <c:numRef>
              <c:f>'3'!$P$55:$P$60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A-4D15-BDA5-44A2163A9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482400"/>
        <c:axId val="579478792"/>
      </c:barChart>
      <c:lineChart>
        <c:grouping val="standard"/>
        <c:varyColors val="0"/>
        <c:ser>
          <c:idx val="1"/>
          <c:order val="1"/>
          <c:tx>
            <c:strRef>
              <c:f>'3'!$Q$54</c:f>
              <c:strCache>
                <c:ptCount val="1"/>
                <c:pt idx="0">
                  <c:v>人身件数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#&quot;件&quot;;;" sourceLinked="0"/>
            <c:spPr>
              <a:noFill/>
              <a:ln>
                <a:noFill/>
              </a:ln>
              <a:effectLst/>
            </c:spPr>
            <c:txPr>
              <a:bodyPr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 fontAlgn="auto" latinLnBrk="0">
                  <a:defRPr sz="900" b="0" u="none" kern="1200" cap="none" spc="0" normalizeH="0" baseline="0" noProof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'3'!$O$55:$O$60</c:f>
              <c:strCache>
                <c:ptCount val="6"/>
                <c:pt idx="0">
                  <c:v>国道</c:v>
                </c:pt>
                <c:pt idx="1">
                  <c:v>主要地方道</c:v>
                </c:pt>
                <c:pt idx="2">
                  <c:v>一般県道</c:v>
                </c:pt>
                <c:pt idx="3">
                  <c:v>市町道</c:v>
                </c:pt>
                <c:pt idx="4">
                  <c:v>高速道（含自専道）</c:v>
                </c:pt>
                <c:pt idx="5">
                  <c:v>その他</c:v>
                </c:pt>
              </c:strCache>
            </c:strRef>
          </c:cat>
          <c:val>
            <c:numRef>
              <c:f>'3'!$Q$55:$Q$60</c:f>
              <c:numCache>
                <c:formatCode>General</c:formatCode>
                <c:ptCount val="6"/>
                <c:pt idx="0">
                  <c:v>62</c:v>
                </c:pt>
                <c:pt idx="1">
                  <c:v>34</c:v>
                </c:pt>
                <c:pt idx="2">
                  <c:v>31</c:v>
                </c:pt>
                <c:pt idx="3">
                  <c:v>86</c:v>
                </c:pt>
                <c:pt idx="4">
                  <c:v>5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A-4D15-BDA5-44A2163A9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36216"/>
        <c:axId val="716336872"/>
      </c:lineChart>
      <c:catAx>
        <c:axId val="5794824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 fontAlgn="auto" latinLnBrk="0">
              <a:defRPr sz="900" b="0" u="none" kern="1200" cap="none" spc="0" normalizeH="0" baseline="0" noProof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9478792"/>
        <c:crosses val="autoZero"/>
        <c:auto val="1"/>
        <c:lblAlgn val="ctr"/>
        <c:lblOffset val="100"/>
        <c:noMultiLvlLbl val="0"/>
      </c:catAx>
      <c:catAx>
        <c:axId val="716336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6336872"/>
        <c:crosses val="autoZero"/>
        <c:auto val="1"/>
        <c:lblAlgn val="ctr"/>
        <c:lblOffset val="100"/>
        <c:noMultiLvlLbl val="0"/>
      </c:catAx>
      <c:valAx>
        <c:axId val="57947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 fontAlgn="auto" latinLnBrk="0">
              <a:defRPr sz="900" b="0" u="none" kern="1200" cap="none" spc="0" normalizeH="0" baseline="0" noProof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9482400"/>
        <c:crosses val="autoZero"/>
        <c:crossBetween val="between"/>
        <c:majorUnit val="1"/>
        <c:minorUnit val="1"/>
      </c:valAx>
      <c:valAx>
        <c:axId val="7163368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 fontAlgn="auto" latinLnBrk="0">
              <a:defRPr sz="900" b="0" u="none" kern="1200" cap="none" spc="0" normalizeH="0" baseline="0" noProof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6336216"/>
        <c:crosses val="max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9684196272578005E-2"/>
          <c:y val="4.2244823563721202E-2"/>
          <c:w val="0.23942891693954901"/>
          <c:h val="0.10399740290368201"/>
        </c:manualLayout>
      </c:layout>
      <c:overlay val="0"/>
      <c:spPr>
        <a:noFill/>
        <a:ln>
          <a:noFill/>
        </a:ln>
        <a:effectLst/>
      </c:spPr>
      <c:txPr>
        <a:bodyPr spcFirstLastPara="1" vertOverflow="ellipsis" vert="horz" wrap="square" rtlCol="0" anchor="ctr" anchorCtr="1"/>
        <a:lstStyle/>
        <a:p>
          <a:pPr lvl="0" fontAlgn="auto" latinLnBrk="0">
            <a:defRPr sz="900" b="0" u="none" kern="1200" cap="none" spc="0" normalizeH="0" baseline="0" noProof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vert="horz" rtlCol="0" anchor="t"/>
    <a:lstStyle/>
    <a:p>
      <a:pPr lvl="0" fontAlgn="auto" latinLnBrk="0">
        <a:defRPr b="0" u="none" kern="0" cap="none" spc="0" normalizeH="0" baseline="0" noProof="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0385049634202E-2"/>
          <c:y val="0.16015555395025199"/>
          <c:w val="0.88459654833648604"/>
          <c:h val="0.50214885983288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'4'!$M$34</c:f>
              <c:strCache>
                <c:ptCount val="1"/>
                <c:pt idx="0">
                  <c:v>死者数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cat>
            <c:strRef>
              <c:f>'4'!$L$35:$L$47</c:f>
              <c:strCache>
                <c:ptCount val="13"/>
                <c:pt idx="0">
                  <c:v>対面・背面
通行中</c:v>
                </c:pt>
                <c:pt idx="1">
                  <c:v>横断中</c:v>
                </c:pt>
                <c:pt idx="2">
                  <c:v>その他
人対車両</c:v>
                </c:pt>
                <c:pt idx="3">
                  <c:v>正面衝突</c:v>
                </c:pt>
                <c:pt idx="4">
                  <c:v>追突</c:v>
                </c:pt>
                <c:pt idx="5">
                  <c:v>出合頭</c:v>
                </c:pt>
                <c:pt idx="6">
                  <c:v>追越追抜時</c:v>
                </c:pt>
                <c:pt idx="7">
                  <c:v>すれ違い時</c:v>
                </c:pt>
                <c:pt idx="8">
                  <c:v>左折時</c:v>
                </c:pt>
                <c:pt idx="9">
                  <c:v>右折時</c:v>
                </c:pt>
                <c:pt idx="10">
                  <c:v>その他
車両相互</c:v>
                </c:pt>
                <c:pt idx="11">
                  <c:v>列車</c:v>
                </c:pt>
                <c:pt idx="12">
                  <c:v>単独</c:v>
                </c:pt>
              </c:strCache>
            </c:strRef>
          </c:cat>
          <c:val>
            <c:numRef>
              <c:f>'4'!$M$35:$M$47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C-4F6D-84C7-576B3954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27888"/>
        <c:axId val="1"/>
      </c:barChart>
      <c:lineChart>
        <c:grouping val="standard"/>
        <c:varyColors val="0"/>
        <c:ser>
          <c:idx val="1"/>
          <c:order val="1"/>
          <c:tx>
            <c:strRef>
              <c:f>'4'!$N$34</c:f>
              <c:strCache>
                <c:ptCount val="1"/>
                <c:pt idx="0">
                  <c:v>人身件数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overflow" vert="horz" wrap="square" lIns="3600" tIns="3600" rIns="3600" bIns="3600" rtlCol="0" anchor="ctr">
                <a:spAutoFit/>
              </a:bodyPr>
              <a:lstStyle/>
              <a:p>
                <a:pPr lvl="0" fontAlgn="auto" latinLnBrk="0">
                  <a:defRPr sz="1300" b="0" u="none" kern="0" cap="none" spc="0" normalizeH="0" baseline="0" noProof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'4'!$L$35:$L$47</c:f>
              <c:strCache>
                <c:ptCount val="13"/>
                <c:pt idx="0">
                  <c:v>対面・背面
通行中</c:v>
                </c:pt>
                <c:pt idx="1">
                  <c:v>横断中</c:v>
                </c:pt>
                <c:pt idx="2">
                  <c:v>その他
人対車両</c:v>
                </c:pt>
                <c:pt idx="3">
                  <c:v>正面衝突</c:v>
                </c:pt>
                <c:pt idx="4">
                  <c:v>追突</c:v>
                </c:pt>
                <c:pt idx="5">
                  <c:v>出合頭</c:v>
                </c:pt>
                <c:pt idx="6">
                  <c:v>追越追抜時</c:v>
                </c:pt>
                <c:pt idx="7">
                  <c:v>すれ違い時</c:v>
                </c:pt>
                <c:pt idx="8">
                  <c:v>左折時</c:v>
                </c:pt>
                <c:pt idx="9">
                  <c:v>右折時</c:v>
                </c:pt>
                <c:pt idx="10">
                  <c:v>その他
車両相互</c:v>
                </c:pt>
                <c:pt idx="11">
                  <c:v>列車</c:v>
                </c:pt>
                <c:pt idx="12">
                  <c:v>単独</c:v>
                </c:pt>
              </c:strCache>
            </c:strRef>
          </c:cat>
          <c:val>
            <c:numRef>
              <c:f>'4'!$N$35:$N$47</c:f>
              <c:numCache>
                <c:formatCode>General</c:formatCode>
                <c:ptCount val="13"/>
                <c:pt idx="0">
                  <c:v>6</c:v>
                </c:pt>
                <c:pt idx="1">
                  <c:v>25</c:v>
                </c:pt>
                <c:pt idx="2">
                  <c:v>5</c:v>
                </c:pt>
                <c:pt idx="3">
                  <c:v>10</c:v>
                </c:pt>
                <c:pt idx="4">
                  <c:v>87</c:v>
                </c:pt>
                <c:pt idx="5">
                  <c:v>53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12</c:v>
                </c:pt>
                <c:pt idx="10">
                  <c:v>19</c:v>
                </c:pt>
                <c:pt idx="11">
                  <c:v>0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EC-4F6D-84C7-576B3954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9827888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txPr>
          <a:bodyPr vertOverflow="overflow" vert="eaVert" rtlCol="0" anchor="t"/>
          <a:lstStyle/>
          <a:p>
            <a:pPr lvl="0" fontAlgn="auto" latinLnBrk="0">
              <a:defRPr sz="900" b="0" u="none" kern="0" cap="none" spc="0" normalizeH="0" baseline="0" noProof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27888"/>
        <c:crosses val="autoZero"/>
        <c:crossBetween val="between"/>
        <c:majorUnit val="1"/>
        <c:minorUnit val="0.4"/>
      </c:valAx>
      <c:valAx>
        <c:axId val="4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inorUnit val="1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6138990119979099E-3"/>
                  <c:y val="-6.1610378874723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07-43A6-A374-58A0F0A976DE}"/>
                </c:ext>
              </c:extLst>
            </c:dLbl>
            <c:dLbl>
              <c:idx val="4"/>
              <c:layout>
                <c:manualLayout>
                  <c:x val="1.55644880054329E-5"/>
                  <c:y val="-4.8381049143050701E-7"/>
                </c:manualLayout>
              </c:layout>
              <c:spPr/>
              <c:txPr>
                <a:bodyPr vertOverflow="overflow" vert="horz" rtlCol="0" anchor="t"/>
                <a:lstStyle/>
                <a:p>
                  <a:pPr lvl="0" fontAlgn="auto" latinLnBrk="0">
                    <a:defRPr sz="800" b="0" u="none" kern="0" cap="none" spc="0" normalizeH="0" baseline="0" noProof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07-43A6-A374-58A0F0A976DE}"/>
                </c:ext>
              </c:extLst>
            </c:dLbl>
            <c:dLbl>
              <c:idx val="5"/>
              <c:layout>
                <c:manualLayout>
                  <c:x val="-1.8596001859600201E-3"/>
                </c:manualLayout>
              </c:layout>
              <c:spPr/>
              <c:txPr>
                <a:bodyPr vertOverflow="overflow" vert="horz" rtlCol="0" anchor="t"/>
                <a:lstStyle/>
                <a:p>
                  <a:pPr lvl="0" fontAlgn="auto" latinLnBrk="0">
                    <a:defRPr sz="800" b="0" u="none" kern="0" cap="none" spc="0" normalizeH="0" baseline="0" noProof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07-43A6-A374-58A0F0A976DE}"/>
                </c:ext>
              </c:extLst>
            </c:dLbl>
            <c:dLbl>
              <c:idx val="7"/>
              <c:layout>
                <c:manualLayout>
                  <c:x val="-5.5788005578800599E-3"/>
                </c:manualLayout>
              </c:layout>
              <c:spPr/>
              <c:txPr>
                <a:bodyPr vertOverflow="overflow" vert="horz" rtlCol="0" anchor="t"/>
                <a:lstStyle/>
                <a:p>
                  <a:pPr lvl="0" fontAlgn="auto" latinLnBrk="0">
                    <a:defRPr sz="800" b="0" u="none" kern="0" cap="none" spc="0" normalizeH="0" baseline="0" noProof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07-43A6-A374-58A0F0A976DE}"/>
                </c:ext>
              </c:extLst>
            </c:dLbl>
            <c:dLbl>
              <c:idx val="8"/>
              <c:layout>
                <c:manualLayout>
                  <c:x val="6.3740983426022798E-4"/>
                  <c:y val="-6.0302139651898304E-3"/>
                </c:manualLayout>
              </c:layout>
              <c:spPr/>
              <c:txPr>
                <a:bodyPr vertOverflow="overflow" vert="horz" rtlCol="0" anchor="t"/>
                <a:lstStyle/>
                <a:p>
                  <a:pPr lvl="0" fontAlgn="auto" latinLnBrk="0">
                    <a:defRPr sz="800" b="0" u="none" kern="0" cap="none" spc="0" normalizeH="0" baseline="0" noProof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07-43A6-A374-58A0F0A976DE}"/>
                </c:ext>
              </c:extLst>
            </c:dLbl>
            <c:dLbl>
              <c:idx val="9"/>
              <c:layout>
                <c:manualLayout>
                  <c:x val="-3.7011177798579398E-3"/>
                  <c:y val="-6.1443932411674304E-3"/>
                </c:manualLayout>
              </c:layout>
              <c:spPr/>
              <c:txPr>
                <a:bodyPr vertOverflow="overflow" vert="horz" rtlCol="0" anchor="t"/>
                <a:lstStyle/>
                <a:p>
                  <a:pPr lvl="0" fontAlgn="auto" latinLnBrk="0">
                    <a:defRPr sz="800" b="0" u="none" kern="0" cap="none" spc="0" normalizeH="0" baseline="0" noProof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07-43A6-A374-58A0F0A976DE}"/>
                </c:ext>
              </c:extLst>
            </c:dLbl>
            <c:spPr>
              <a:noFill/>
              <a:ln w="25400">
                <a:noFill/>
              </a:ln>
            </c:spPr>
            <c:txPr>
              <a:bodyPr vertOverflow="overflow" vert="horz" rtlCol="0" anchor="t"/>
              <a:lstStyle/>
              <a:p>
                <a:pPr lvl="0" fontAlgn="auto" latinLnBrk="0">
                  <a:defRPr sz="800" b="0" u="none" kern="0" cap="none" spc="0" normalizeH="0" baseline="0" noProof="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'4'!$L$51:$L$60</c:f>
              <c:strCache>
                <c:ptCount val="10"/>
                <c:pt idx="0">
                  <c:v>調査不能等</c:v>
                </c:pt>
                <c:pt idx="1">
                  <c:v>その他</c:v>
                </c:pt>
                <c:pt idx="2">
                  <c:v>歩行者妨害</c:v>
                </c:pt>
                <c:pt idx="3">
                  <c:v>交差点安全進行義務違反</c:v>
                </c:pt>
                <c:pt idx="4">
                  <c:v>指定場所一時不停止等</c:v>
                </c:pt>
                <c:pt idx="5">
                  <c:v>信号無視</c:v>
                </c:pt>
                <c:pt idx="6">
                  <c:v>ハンドルブレーキ操作不適</c:v>
                </c:pt>
                <c:pt idx="7">
                  <c:v>動静不注視</c:v>
                </c:pt>
                <c:pt idx="8">
                  <c:v>安全不確認</c:v>
                </c:pt>
                <c:pt idx="9">
                  <c:v>前方不注視</c:v>
                </c:pt>
              </c:strCache>
            </c:strRef>
          </c:cat>
          <c:val>
            <c:numRef>
              <c:f>'4'!$M$51:$M$60</c:f>
              <c:numCache>
                <c:formatCode>General</c:formatCode>
                <c:ptCount val="10"/>
                <c:pt idx="0">
                  <c:v>2</c:v>
                </c:pt>
                <c:pt idx="1">
                  <c:v>18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>
                  <c:v>13</c:v>
                </c:pt>
                <c:pt idx="6">
                  <c:v>20</c:v>
                </c:pt>
                <c:pt idx="7">
                  <c:v>23</c:v>
                </c:pt>
                <c:pt idx="8">
                  <c:v>42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07-43A6-A374-58A0F0A97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833136"/>
        <c:axId val="1"/>
        <c:axId val="0"/>
      </c:bar3DChart>
      <c:catAx>
        <c:axId val="56983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vertOverflow="overflow" vert="horz" rtlCol="0" anchor="t"/>
          <a:lstStyle/>
          <a:p>
            <a:pPr lvl="0" fontAlgn="auto" latinLnBrk="0">
              <a:defRPr sz="800" b="0" u="none" kern="0" cap="none" spc="0" normalizeH="0" baseline="0" noProof="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983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25955007713203E-2"/>
          <c:y val="0.155465636239914"/>
          <c:w val="0.884918006419114"/>
          <c:h val="0.68498736269077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'4'!$M$6</c:f>
              <c:strCache>
                <c:ptCount val="1"/>
                <c:pt idx="0">
                  <c:v>死者数</c:v>
                </c:pt>
              </c:strCache>
            </c:strRef>
          </c:tx>
          <c:invertIfNegative val="0"/>
          <c:cat>
            <c:strRef>
              <c:f>'4'!$L$7:$L$11</c:f>
              <c:strCache>
                <c:ptCount val="5"/>
                <c:pt idx="0">
                  <c:v>交差点</c:v>
                </c:pt>
                <c:pt idx="1">
                  <c:v>交差点付近</c:v>
                </c:pt>
                <c:pt idx="2">
                  <c:v>単路</c:v>
                </c:pt>
                <c:pt idx="3">
                  <c:v>踏切</c:v>
                </c:pt>
                <c:pt idx="4">
                  <c:v>その他</c:v>
                </c:pt>
              </c:strCache>
            </c:strRef>
          </c:cat>
          <c:val>
            <c:numRef>
              <c:f>'4'!$M$7:$M$11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232-832D-96FFAAAFC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23624"/>
        <c:axId val="1"/>
      </c:barChart>
      <c:lineChart>
        <c:grouping val="standard"/>
        <c:varyColors val="0"/>
        <c:ser>
          <c:idx val="1"/>
          <c:order val="1"/>
          <c:tx>
            <c:strRef>
              <c:f>'4'!$N$6</c:f>
              <c:strCache>
                <c:ptCount val="1"/>
                <c:pt idx="0">
                  <c:v>人身件数</c:v>
                </c:pt>
              </c:strCache>
            </c:strRef>
          </c:tx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C-4232-832D-96FFAAAFCDE0}"/>
                </c:ext>
              </c:extLst>
            </c:dLbl>
            <c:dLbl>
              <c:idx val="4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vertOverflow="overflow" vert="horz" wrap="square" lIns="38100" tIns="19050" rIns="38100" bIns="19050" rtlCol="0" anchor="ctr">
                  <a:noAutofit/>
                </a:bodyPr>
                <a:lstStyle/>
                <a:p>
                  <a:pPr lvl="0" fontAlgn="auto" latinLnBrk="0">
                    <a:defRPr sz="1300" b="0" u="none" kern="0" cap="none" spc="0" normalizeH="0" baseline="0" noProof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2DFC-4232-832D-96FFAAAFCDE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overflow" vert="horz" wrap="square" lIns="38100" tIns="19050" rIns="38100" bIns="19050" rtlCol="0" anchor="ctr">
                <a:spAutoFit/>
              </a:bodyPr>
              <a:lstStyle/>
              <a:p>
                <a:pPr lvl="0" fontAlgn="auto" latinLnBrk="0">
                  <a:defRPr sz="1300" b="0" u="none" kern="0" cap="none" spc="0" normalizeH="0" baseline="0" noProof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'4'!$L$7:$L$11</c:f>
              <c:strCache>
                <c:ptCount val="5"/>
                <c:pt idx="0">
                  <c:v>交差点</c:v>
                </c:pt>
                <c:pt idx="1">
                  <c:v>交差点付近</c:v>
                </c:pt>
                <c:pt idx="2">
                  <c:v>単路</c:v>
                </c:pt>
                <c:pt idx="3">
                  <c:v>踏切</c:v>
                </c:pt>
                <c:pt idx="4">
                  <c:v>その他</c:v>
                </c:pt>
              </c:strCache>
            </c:strRef>
          </c:cat>
          <c:val>
            <c:numRef>
              <c:f>'4'!$N$7:$N$11</c:f>
              <c:numCache>
                <c:formatCode>General</c:formatCode>
                <c:ptCount val="5"/>
                <c:pt idx="0">
                  <c:v>93</c:v>
                </c:pt>
                <c:pt idx="1">
                  <c:v>56</c:v>
                </c:pt>
                <c:pt idx="2">
                  <c:v>69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FC-4232-832D-96FFAAAFC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9823624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23624"/>
        <c:crosses val="autoZero"/>
        <c:crossBetween val="between"/>
        <c:majorUnit val="1"/>
        <c:minorUnit val="1"/>
      </c:valAx>
      <c:valAx>
        <c:axId val="4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inorUnit val="5"/>
      </c:valAx>
    </c:plotArea>
    <c:legend>
      <c:legendPos val="t"/>
      <c:layout>
        <c:manualLayout>
          <c:xMode val="edge"/>
          <c:yMode val="edge"/>
          <c:x val="0.27696903621313101"/>
          <c:y val="2.4691358024691398E-2"/>
          <c:w val="0.40727272727272701"/>
          <c:h val="0.111622922134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'4'!$M$17</c:f>
              <c:strCache>
                <c:ptCount val="1"/>
                <c:pt idx="0">
                  <c:v>死者数</c:v>
                </c:pt>
              </c:strCache>
            </c:strRef>
          </c:tx>
          <c:invertIfNegative val="0"/>
          <c:cat>
            <c:strRef>
              <c:f>'4'!$L$18:$L$29</c:f>
              <c:strCache>
                <c:ptCount val="12"/>
                <c:pt idx="0">
                  <c:v>0～2</c:v>
                </c:pt>
                <c:pt idx="1">
                  <c:v>2～4</c:v>
                </c:pt>
                <c:pt idx="2">
                  <c:v>4～6</c:v>
                </c:pt>
                <c:pt idx="3">
                  <c:v>6～8</c:v>
                </c:pt>
                <c:pt idx="4">
                  <c:v>8～10</c:v>
                </c:pt>
                <c:pt idx="5">
                  <c:v>10～12</c:v>
                </c:pt>
                <c:pt idx="6">
                  <c:v>12～14</c:v>
                </c:pt>
                <c:pt idx="7">
                  <c:v>14～16</c:v>
                </c:pt>
                <c:pt idx="8">
                  <c:v>16～18</c:v>
                </c:pt>
                <c:pt idx="9">
                  <c:v>18～20</c:v>
                </c:pt>
                <c:pt idx="10">
                  <c:v>20～22</c:v>
                </c:pt>
                <c:pt idx="11">
                  <c:v>22～24</c:v>
                </c:pt>
              </c:strCache>
            </c:strRef>
          </c:cat>
          <c:val>
            <c:numRef>
              <c:f>'4'!$M$18:$M$29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7-4847-9927-822EEA967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277552"/>
        <c:axId val="1"/>
      </c:barChart>
      <c:lineChart>
        <c:grouping val="standard"/>
        <c:varyColors val="0"/>
        <c:ser>
          <c:idx val="1"/>
          <c:order val="1"/>
          <c:tx>
            <c:strRef>
              <c:f>'4'!$N$17</c:f>
              <c:strCache>
                <c:ptCount val="1"/>
                <c:pt idx="0">
                  <c:v>人身件数</c:v>
                </c:pt>
              </c:strCache>
            </c:strRef>
          </c:tx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vertOverflow="overflow" vert="horz" wrap="square" lIns="18000" tIns="3600" rIns="18000" bIns="3600" rtlCol="0" anchor="ctr">
                <a:spAutoFit/>
              </a:bodyPr>
              <a:lstStyle/>
              <a:p>
                <a:pPr lvl="0" fontAlgn="auto" latinLnBrk="0">
                  <a:defRPr sz="1300" b="0" u="none" kern="0" cap="none" spc="0" normalizeH="0" baseline="0" noProof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'4'!$L$18:$L$29</c:f>
              <c:strCache>
                <c:ptCount val="12"/>
                <c:pt idx="0">
                  <c:v>0～2</c:v>
                </c:pt>
                <c:pt idx="1">
                  <c:v>2～4</c:v>
                </c:pt>
                <c:pt idx="2">
                  <c:v>4～6</c:v>
                </c:pt>
                <c:pt idx="3">
                  <c:v>6～8</c:v>
                </c:pt>
                <c:pt idx="4">
                  <c:v>8～10</c:v>
                </c:pt>
                <c:pt idx="5">
                  <c:v>10～12</c:v>
                </c:pt>
                <c:pt idx="6">
                  <c:v>12～14</c:v>
                </c:pt>
                <c:pt idx="7">
                  <c:v>14～16</c:v>
                </c:pt>
                <c:pt idx="8">
                  <c:v>16～18</c:v>
                </c:pt>
                <c:pt idx="9">
                  <c:v>18～20</c:v>
                </c:pt>
                <c:pt idx="10">
                  <c:v>20～22</c:v>
                </c:pt>
                <c:pt idx="11">
                  <c:v>22～24</c:v>
                </c:pt>
              </c:strCache>
            </c:strRef>
          </c:cat>
          <c:val>
            <c:numRef>
              <c:f>'4'!$N$18:$N$29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26</c:v>
                </c:pt>
                <c:pt idx="4">
                  <c:v>22</c:v>
                </c:pt>
                <c:pt idx="5">
                  <c:v>37</c:v>
                </c:pt>
                <c:pt idx="6">
                  <c:v>26</c:v>
                </c:pt>
                <c:pt idx="7">
                  <c:v>23</c:v>
                </c:pt>
                <c:pt idx="8">
                  <c:v>43</c:v>
                </c:pt>
                <c:pt idx="9">
                  <c:v>29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67-4847-9927-822EEA967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277552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277552"/>
        <c:crosses val="autoZero"/>
        <c:crossBetween val="between"/>
        <c:majorUnit val="1"/>
      </c:valAx>
      <c:valAx>
        <c:axId val="4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66675</xdr:rowOff>
    </xdr:from>
    <xdr:to>
      <xdr:col>14</xdr:col>
      <xdr:colOff>733425</xdr:colOff>
      <xdr:row>40</xdr:row>
      <xdr:rowOff>66675</xdr:rowOff>
    </xdr:to>
    <xdr:graphicFrame macro="">
      <xdr:nvGraphicFramePr>
        <xdr:cNvPr id="13290804" name="グラフ 3">
          <a:extLst>
            <a:ext uri="{FF2B5EF4-FFF2-40B4-BE49-F238E27FC236}">
              <a16:creationId xmlns:a16="http://schemas.microsoft.com/office/drawing/2014/main" id="{81323568-2169-4298-883A-25F314DDF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10618316" name="202" hidden="1">
          <a:extLst>
            <a:ext uri="{FF2B5EF4-FFF2-40B4-BE49-F238E27FC236}">
              <a16:creationId xmlns:a16="http://schemas.microsoft.com/office/drawing/2014/main" id="{801DD846-8648-48D6-8A02-D2C7997A066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2" name="202" hidden="1">
          <a:extLst>
            <a:ext uri="{FF2B5EF4-FFF2-40B4-BE49-F238E27FC236}">
              <a16:creationId xmlns:a16="http://schemas.microsoft.com/office/drawing/2014/main" id="{1C033E5C-CFA4-4875-ADC9-DA560C6E6D7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4" name="202" hidden="1">
          <a:extLst>
            <a:ext uri="{FF2B5EF4-FFF2-40B4-BE49-F238E27FC236}">
              <a16:creationId xmlns:a16="http://schemas.microsoft.com/office/drawing/2014/main" id="{845AB162-38F4-4C2C-9E97-E04F5AD7F822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5" name="202" hidden="1">
          <a:extLst>
            <a:ext uri="{FF2B5EF4-FFF2-40B4-BE49-F238E27FC236}">
              <a16:creationId xmlns:a16="http://schemas.microsoft.com/office/drawing/2014/main" id="{E434FD3E-2FDC-4649-B543-91FF30612C8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6" name="202" hidden="1">
          <a:extLst>
            <a:ext uri="{FF2B5EF4-FFF2-40B4-BE49-F238E27FC236}">
              <a16:creationId xmlns:a16="http://schemas.microsoft.com/office/drawing/2014/main" id="{E42AC13A-4567-41A1-80E8-00A851308E8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7" name="202" hidden="1">
          <a:extLst>
            <a:ext uri="{FF2B5EF4-FFF2-40B4-BE49-F238E27FC236}">
              <a16:creationId xmlns:a16="http://schemas.microsoft.com/office/drawing/2014/main" id="{C23FFF34-2296-4B55-A6C9-E6A3EFA8A91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8" name="202" hidden="1">
          <a:extLst>
            <a:ext uri="{FF2B5EF4-FFF2-40B4-BE49-F238E27FC236}">
              <a16:creationId xmlns:a16="http://schemas.microsoft.com/office/drawing/2014/main" id="{5BA0BD5A-9BBB-4452-AC2D-78365EE5360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9" name="202" hidden="1">
          <a:extLst>
            <a:ext uri="{FF2B5EF4-FFF2-40B4-BE49-F238E27FC236}">
              <a16:creationId xmlns:a16="http://schemas.microsoft.com/office/drawing/2014/main" id="{F4AD8CED-886C-4110-896A-E025177A2186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10" name="202" hidden="1">
          <a:extLst>
            <a:ext uri="{FF2B5EF4-FFF2-40B4-BE49-F238E27FC236}">
              <a16:creationId xmlns:a16="http://schemas.microsoft.com/office/drawing/2014/main" id="{61083893-5B9E-416A-8226-8A1CDBED9CB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11" name="202" hidden="1">
          <a:extLst>
            <a:ext uri="{FF2B5EF4-FFF2-40B4-BE49-F238E27FC236}">
              <a16:creationId xmlns:a16="http://schemas.microsoft.com/office/drawing/2014/main" id="{4231D74B-BB5A-49DB-BE8D-0FD78F64F4D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171450</xdr:rowOff>
    </xdr:to>
    <xdr:sp macro="" textlink="">
      <xdr:nvSpPr>
        <xdr:cNvPr id="12" name="202" hidden="1">
          <a:extLst>
            <a:ext uri="{FF2B5EF4-FFF2-40B4-BE49-F238E27FC236}">
              <a16:creationId xmlns:a16="http://schemas.microsoft.com/office/drawing/2014/main" id="{B321E4E6-C057-4B0C-888D-39EE8CF27C5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3" name="202" hidden="1">
          <a:extLst>
            <a:ext uri="{FF2B5EF4-FFF2-40B4-BE49-F238E27FC236}">
              <a16:creationId xmlns:a16="http://schemas.microsoft.com/office/drawing/2014/main" id="{C6B6DF20-D65F-4511-87F4-EFAF8B631A7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3" name="202" hidden="1">
          <a:extLst>
            <a:ext uri="{FF2B5EF4-FFF2-40B4-BE49-F238E27FC236}">
              <a16:creationId xmlns:a16="http://schemas.microsoft.com/office/drawing/2014/main" id="{A153944F-719E-401F-BE47-339C7AC9D3B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4" name="202" hidden="1">
          <a:extLst>
            <a:ext uri="{FF2B5EF4-FFF2-40B4-BE49-F238E27FC236}">
              <a16:creationId xmlns:a16="http://schemas.microsoft.com/office/drawing/2014/main" id="{ACD41AE4-EA33-4CDD-B6F4-93D5518EF33E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5" name="202" hidden="1">
          <a:extLst>
            <a:ext uri="{FF2B5EF4-FFF2-40B4-BE49-F238E27FC236}">
              <a16:creationId xmlns:a16="http://schemas.microsoft.com/office/drawing/2014/main" id="{201E7F06-F803-446C-9762-302286D910F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6" name="202" hidden="1">
          <a:extLst>
            <a:ext uri="{FF2B5EF4-FFF2-40B4-BE49-F238E27FC236}">
              <a16:creationId xmlns:a16="http://schemas.microsoft.com/office/drawing/2014/main" id="{E7D1319E-629D-4050-9E43-C14F0A0FF3C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7" name="202" hidden="1">
          <a:extLst>
            <a:ext uri="{FF2B5EF4-FFF2-40B4-BE49-F238E27FC236}">
              <a16:creationId xmlns:a16="http://schemas.microsoft.com/office/drawing/2014/main" id="{8C1F23FA-C7AA-43CA-8F68-6379A3C4D543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8" name="202" hidden="1">
          <a:extLst>
            <a:ext uri="{FF2B5EF4-FFF2-40B4-BE49-F238E27FC236}">
              <a16:creationId xmlns:a16="http://schemas.microsoft.com/office/drawing/2014/main" id="{E248F6EA-D88A-4B0C-B7DE-E8C4E860EAD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19" name="202" hidden="1">
          <a:extLst>
            <a:ext uri="{FF2B5EF4-FFF2-40B4-BE49-F238E27FC236}">
              <a16:creationId xmlns:a16="http://schemas.microsoft.com/office/drawing/2014/main" id="{6C5183DA-D24F-423C-95CC-4B7B520D50E5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20" name="202" hidden="1">
          <a:extLst>
            <a:ext uri="{FF2B5EF4-FFF2-40B4-BE49-F238E27FC236}">
              <a16:creationId xmlns:a16="http://schemas.microsoft.com/office/drawing/2014/main" id="{90A22E15-A7C3-4A87-9BF7-A14CFE6CA0D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21" name="202" hidden="1">
          <a:extLst>
            <a:ext uri="{FF2B5EF4-FFF2-40B4-BE49-F238E27FC236}">
              <a16:creationId xmlns:a16="http://schemas.microsoft.com/office/drawing/2014/main" id="{0252E133-5034-45A0-A09E-DD35C9EC0FD7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22" name="202" hidden="1">
          <a:extLst>
            <a:ext uri="{FF2B5EF4-FFF2-40B4-BE49-F238E27FC236}">
              <a16:creationId xmlns:a16="http://schemas.microsoft.com/office/drawing/2014/main" id="{ED3B23FD-909F-4D02-AF25-1A2DE62CD165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66675</xdr:colOff>
      <xdr:row>50</xdr:row>
      <xdr:rowOff>142875</xdr:rowOff>
    </xdr:to>
    <xdr:sp macro="" textlink="">
      <xdr:nvSpPr>
        <xdr:cNvPr id="23" name="202" hidden="1">
          <a:extLst>
            <a:ext uri="{FF2B5EF4-FFF2-40B4-BE49-F238E27FC236}">
              <a16:creationId xmlns:a16="http://schemas.microsoft.com/office/drawing/2014/main" id="{A2E0C748-5236-41B3-8701-4324E4F2E6EE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0.86846</cdr:x>
      <cdr:y>0</cdr:y>
    </cdr:from>
    <cdr:to>
      <cdr:x>0.86846</cdr:x>
      <cdr:y>0</cdr:y>
    </cdr:to>
    <cdr:sp macro="" textlink="">
      <cdr:nvSpPr>
        <cdr:cNvPr id="2" name="角丸四角形 1"/>
        <cdr:cNvSpPr/>
      </cdr:nvSpPr>
      <cdr:spPr>
        <a:xfrm xmlns:a="http://schemas.openxmlformats.org/drawingml/2006/main">
          <a:off x="5841216" y="0"/>
          <a:ext cx="841650" cy="82969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（死者数）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角丸四角形 2"/>
        <cdr:cNvSpPr/>
      </cdr:nvSpPr>
      <cdr:spPr>
        <a:xfrm xmlns:a="http://schemas.openxmlformats.org/drawingml/2006/main">
          <a:off x="1" y="13600"/>
          <a:ext cx="696058" cy="54984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（件数）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57150</xdr:rowOff>
    </xdr:from>
    <xdr:to>
      <xdr:col>15</xdr:col>
      <xdr:colOff>123825</xdr:colOff>
      <xdr:row>45</xdr:row>
      <xdr:rowOff>19050</xdr:rowOff>
    </xdr:to>
    <xdr:graphicFrame macro="">
      <xdr:nvGraphicFramePr>
        <xdr:cNvPr id="12537365" name="グラフ 5">
          <a:extLst>
            <a:ext uri="{FF2B5EF4-FFF2-40B4-BE49-F238E27FC236}">
              <a16:creationId xmlns:a16="http://schemas.microsoft.com/office/drawing/2014/main" id="{9BC73FFD-F6D2-4485-85A7-60A74BFC2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45</xdr:row>
      <xdr:rowOff>85725</xdr:rowOff>
    </xdr:from>
    <xdr:to>
      <xdr:col>15</xdr:col>
      <xdr:colOff>114300</xdr:colOff>
      <xdr:row>56</xdr:row>
      <xdr:rowOff>114300</xdr:rowOff>
    </xdr:to>
    <xdr:graphicFrame macro="">
      <xdr:nvGraphicFramePr>
        <xdr:cNvPr id="12537366" name="グラフ 6">
          <a:extLst>
            <a:ext uri="{FF2B5EF4-FFF2-40B4-BE49-F238E27FC236}">
              <a16:creationId xmlns:a16="http://schemas.microsoft.com/office/drawing/2014/main" id="{81AF6A63-AEB9-4507-8681-E190F7F06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21</xdr:col>
      <xdr:colOff>9525</xdr:colOff>
      <xdr:row>31</xdr:row>
      <xdr:rowOff>123825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3DE9E48A-3B04-4B0D-B4F0-73C166A1E81E}"/>
            </a:ext>
          </a:extLst>
        </xdr:cNvPr>
        <xdr:cNvSpPr/>
      </xdr:nvSpPr>
      <xdr:spPr>
        <a:xfrm>
          <a:off x="8791575" y="4086225"/>
          <a:ext cx="2066925" cy="1495425"/>
        </a:xfrm>
        <a:prstGeom prst="wedgeRoundRectCallout">
          <a:avLst>
            <a:gd name="adj1" fmla="val -19573"/>
            <a:gd name="adj2" fmla="val 97279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>
            <a:lnSpc>
              <a:spcPts val="1300"/>
            </a:lnSpc>
          </a:pPr>
          <a:r>
            <a:rPr kumimoji="1" lang="ja-JP" altLang="en-US" sz="1100" b="0" u="none" kern="0" cap="none" spc="0" normalizeH="0" baseline="0" noProof="0">
              <a:solidFill>
                <a:sysClr val="windowText" lastClr="000000"/>
              </a:solidFill>
            </a:rPr>
            <a:t>グラフ用数字は自動入力、グラフの体裁を整える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47625</xdr:rowOff>
    </xdr:from>
    <xdr:to>
      <xdr:col>12</xdr:col>
      <xdr:colOff>504825</xdr:colOff>
      <xdr:row>47</xdr:row>
      <xdr:rowOff>133350</xdr:rowOff>
    </xdr:to>
    <xdr:grpSp>
      <xdr:nvGrpSpPr>
        <xdr:cNvPr id="13997157" name="グループ化 1">
          <a:extLst>
            <a:ext uri="{FF2B5EF4-FFF2-40B4-BE49-F238E27FC236}">
              <a16:creationId xmlns:a16="http://schemas.microsoft.com/office/drawing/2014/main" id="{0AD176CB-6E9D-4EB8-8717-33AEEFD8759C}"/>
            </a:ext>
          </a:extLst>
        </xdr:cNvPr>
        <xdr:cNvGrpSpPr>
          <a:grpSpLocks noChangeAspect="1"/>
        </xdr:cNvGrpSpPr>
      </xdr:nvGrpSpPr>
      <xdr:grpSpPr bwMode="auto">
        <a:xfrm>
          <a:off x="0" y="4083844"/>
          <a:ext cx="7083028" cy="4056459"/>
          <a:chOff x="0" y="3962400"/>
          <a:chExt cx="7054621" cy="4027747"/>
        </a:xfrm>
      </xdr:grpSpPr>
      <xdr:pic>
        <xdr:nvPicPr>
          <xdr:cNvPr id="13997168" name="図 1" descr="http://172.21.205.34/kouaniinkai/image.gif">
            <a:extLst>
              <a:ext uri="{FF2B5EF4-FFF2-40B4-BE49-F238E27FC236}">
                <a16:creationId xmlns:a16="http://schemas.microsoft.com/office/drawing/2014/main" id="{2F47F730-F382-4D0E-A850-9CA6D8FEBD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-2000" contrast="4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9200" y="4810125"/>
            <a:ext cx="4229100" cy="2590800"/>
          </a:xfrm>
          <a:prstGeom prst="rect">
            <a:avLst/>
          </a:prstGeom>
          <a:noFill/>
          <a:ln w="19050">
            <a:solidFill>
              <a:srgbClr val="FABF8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$O$26">
        <xdr:nvSpPr>
          <xdr:cNvPr id="4" name="角丸四角形 3">
            <a:extLst>
              <a:ext uri="{FF2B5EF4-FFF2-40B4-BE49-F238E27FC236}">
                <a16:creationId xmlns:a16="http://schemas.microsoft.com/office/drawing/2014/main" id="{45710C2E-820E-43B9-B6F6-6BA13C6CCA6A}"/>
              </a:ext>
            </a:extLst>
          </xdr:cNvPr>
          <xdr:cNvSpPr/>
        </xdr:nvSpPr>
        <xdr:spPr>
          <a:xfrm>
            <a:off x="5293346" y="6857046"/>
            <a:ext cx="1761275" cy="1104536"/>
          </a:xfrm>
          <a:prstGeom prst="roundRect">
            <a:avLst/>
          </a:prstGeom>
          <a:solidFill>
            <a:srgbClr val="FFFF00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lvl="0" algn="ctr" fontAlgn="auto" latinLnBrk="0">
              <a:lnSpc>
                <a:spcPts val="1400"/>
              </a:lnSpc>
            </a:pPr>
            <a:fld id="{E7CEBFAF-5D8C-496C-95AD-278E2595BF11}" type="TxLink">
              <a:rPr kumimoji="1" lang="ja-JP" altLang="en-US" sz="1100" b="0" u="none" kern="0" cap="none" spc="0" normalizeH="0" baseline="0" noProof="0">
                <a:solidFill>
                  <a:srgbClr val="FF0000"/>
                </a:solidFill>
                <a:latin typeface="ＭＳ Ｐゴシック"/>
                <a:ea typeface="ＭＳ Ｐゴシック"/>
              </a:rPr>
              <a:pPr lvl="0" algn="ctr" fontAlgn="auto" latinLnBrk="0">
                <a:lnSpc>
                  <a:spcPts val="1400"/>
                </a:lnSpc>
              </a:pPr>
              <a:t>令和6年3月末
5人（5人）
高齢死者数の構成率100%</a:t>
            </a:fld>
            <a:endParaRPr kumimoji="1" lang="en-US" altLang="ja-JP" sz="1100" b="0" u="none" kern="0" cap="none" spc="0" normalizeH="0" baseline="0" noProof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" name="角丸四角形 4">
            <a:extLst>
              <a:ext uri="{FF2B5EF4-FFF2-40B4-BE49-F238E27FC236}">
                <a16:creationId xmlns:a16="http://schemas.microsoft.com/office/drawing/2014/main" id="{922A23E6-4605-49A7-B886-C74D64243E46}"/>
              </a:ext>
            </a:extLst>
          </xdr:cNvPr>
          <xdr:cNvSpPr/>
        </xdr:nvSpPr>
        <xdr:spPr>
          <a:xfrm>
            <a:off x="0" y="3962400"/>
            <a:ext cx="2818040" cy="561790"/>
          </a:xfrm>
          <a:prstGeom prst="round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t"/>
          <a:lstStyle/>
          <a:p>
            <a:pPr lvl="0" fontAlgn="auto" latinLnBrk="0">
              <a:lnSpc>
                <a:spcPts val="1700"/>
              </a:lnSpc>
            </a:pPr>
            <a:r>
              <a:rPr kumimoji="1" lang="en-US" altLang="ja-JP" sz="14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【</a:t>
            </a:r>
            <a:r>
              <a:rPr kumimoji="1" lang="ja-JP" altLang="en-US" sz="14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死亡事故発生状況</a:t>
            </a:r>
            <a:r>
              <a:rPr kumimoji="1" lang="en-US" altLang="ja-JP" sz="14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】</a:t>
            </a:r>
          </a:p>
          <a:p>
            <a:pPr lvl="0" fontAlgn="auto" latinLnBrk="0">
              <a:lnSpc>
                <a:spcPts val="1200"/>
              </a:lnSpc>
            </a:pPr>
            <a:r>
              <a:rPr kumimoji="1" lang="ja-JP" altLang="en-US" sz="105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  （ ）内は高齢死者数</a:t>
            </a:r>
            <a:endParaRPr kumimoji="1" lang="en-US" altLang="ja-JP" sz="105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$R$22">
        <xdr:nvSpPr>
          <xdr:cNvPr id="59" name="角丸四角形 58">
            <a:extLst>
              <a:ext uri="{FF2B5EF4-FFF2-40B4-BE49-F238E27FC236}">
                <a16:creationId xmlns:a16="http://schemas.microsoft.com/office/drawing/2014/main" id="{5D3F6CBE-0479-4294-B0AB-66283A801D0C}"/>
              </a:ext>
            </a:extLst>
          </xdr:cNvPr>
          <xdr:cNvSpPr/>
        </xdr:nvSpPr>
        <xdr:spPr bwMode="auto">
          <a:xfrm>
            <a:off x="5388550" y="3981444"/>
            <a:ext cx="1561347" cy="361831"/>
          </a:xfrm>
          <a:prstGeom prst="round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lvl="0" algn="ctr" fontAlgn="auto" latinLnBrk="0"/>
            <a:fld id="{82BA8D42-9C8D-4176-BFC6-74F855ADB583}" type="TxLink">
              <a:rPr kumimoji="1" lang="ja-JP" altLang="en-US" sz="1100" b="0" u="none" kern="0" cap="none" spc="0" normalizeH="0" baseline="0" noProof="0">
                <a:solidFill>
                  <a:srgbClr val="000000"/>
                </a:solidFill>
                <a:latin typeface="ＭＳ Ｐゴシック"/>
                <a:ea typeface="ＭＳ Ｐゴシック"/>
              </a:rPr>
              <a:pPr lvl="0" algn="ctr" fontAlgn="auto" latinLnBrk="0"/>
              <a:t>高速道路　0人（0人）</a:t>
            </a:fld>
            <a:endParaRPr kumimoji="1" lang="ja-JP" altLang="en-US" sz="10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grpSp>
        <xdr:nvGrpSpPr>
          <xdr:cNvPr id="84" name="グループ化 1">
            <a:extLst>
              <a:ext uri="{FF2B5EF4-FFF2-40B4-BE49-F238E27FC236}">
                <a16:creationId xmlns:a16="http://schemas.microsoft.com/office/drawing/2014/main" id="{DBD903A6-5656-476D-8B29-FF259DE1E119}"/>
              </a:ext>
            </a:extLst>
          </xdr:cNvPr>
          <xdr:cNvGrpSpPr>
            <a:grpSpLocks/>
          </xdr:cNvGrpSpPr>
        </xdr:nvGrpSpPr>
        <xdr:grpSpPr bwMode="auto">
          <a:xfrm>
            <a:off x="2770438" y="4257578"/>
            <a:ext cx="1627989" cy="790314"/>
            <a:chOff x="2918218" y="4736191"/>
            <a:chExt cx="1511324" cy="787082"/>
          </a:xfrm>
          <a:solidFill>
            <a:schemeClr val="accent3">
              <a:lumMod val="20000"/>
              <a:lumOff val="80000"/>
            </a:schemeClr>
          </a:solidFill>
        </xdr:grpSpPr>
        <xdr:sp macro="" textlink="">
          <xdr:nvSpPr>
            <xdr:cNvPr id="7" name="角丸四角形 6">
              <a:extLst>
                <a:ext uri="{FF2B5EF4-FFF2-40B4-BE49-F238E27FC236}">
                  <a16:creationId xmlns:a16="http://schemas.microsoft.com/office/drawing/2014/main" id="{262926F2-C940-43EC-B272-9B8A07033D5A}"/>
                </a:ext>
              </a:extLst>
            </xdr:cNvPr>
            <xdr:cNvSpPr/>
          </xdr:nvSpPr>
          <xdr:spPr>
            <a:xfrm>
              <a:off x="2918218" y="4736191"/>
              <a:ext cx="1511324" cy="360351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r>
                <a:rPr kumimoji="1" lang="ja-JP" altLang="en-US" sz="1100" b="0" u="none" kern="0" cap="none" spc="0" normalizeH="0" baseline="0" noProof="0">
                  <a:solidFill>
                    <a:sysClr val="windowText" lastClr="000000"/>
                  </a:solidFill>
                  <a:latin typeface="+mn-ea"/>
                  <a:ea typeface="+mn-ea"/>
                </a:rPr>
                <a:t>あわら市　０人（０人）</a:t>
              </a:r>
            </a:p>
          </xdr:txBody>
        </xdr:sp>
        <xdr:cxnSp macro="">
          <xdr:nvCxnSpPr>
            <xdr:cNvPr id="8" name="曲線コネクタ 7">
              <a:extLst>
                <a:ext uri="{FF2B5EF4-FFF2-40B4-BE49-F238E27FC236}">
                  <a16:creationId xmlns:a16="http://schemas.microsoft.com/office/drawing/2014/main" id="{BFFC8140-B884-4238-9F0D-2FD519263F01}"/>
                </a:ext>
              </a:extLst>
            </xdr:cNvPr>
            <xdr:cNvCxnSpPr>
              <a:stCxn id="7" idx="2"/>
            </xdr:cNvCxnSpPr>
          </xdr:nvCxnSpPr>
          <xdr:spPr>
            <a:xfrm rot="16200000" flipH="1">
              <a:off x="3495867" y="5278974"/>
              <a:ext cx="426731" cy="61867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3" name="グループ化 2">
            <a:extLst>
              <a:ext uri="{FF2B5EF4-FFF2-40B4-BE49-F238E27FC236}">
                <a16:creationId xmlns:a16="http://schemas.microsoft.com/office/drawing/2014/main" id="{44149DC8-F3C6-41B5-9D51-A7C0EA1E4844}"/>
              </a:ext>
            </a:extLst>
          </xdr:cNvPr>
          <xdr:cNvGrpSpPr>
            <a:grpSpLocks/>
          </xdr:cNvGrpSpPr>
        </xdr:nvGrpSpPr>
        <xdr:grpSpPr bwMode="auto">
          <a:xfrm>
            <a:off x="3846244" y="4486102"/>
            <a:ext cx="2361061" cy="933142"/>
            <a:chOff x="4142373" y="5026229"/>
            <a:chExt cx="1981706" cy="934383"/>
          </a:xfrm>
          <a:solidFill>
            <a:schemeClr val="accent3">
              <a:lumMod val="20000"/>
              <a:lumOff val="80000"/>
            </a:schemeClr>
          </a:solidFill>
        </xdr:grpSpPr>
        <xdr:sp macro="" textlink="">
          <xdr:nvSpPr>
            <xdr:cNvPr id="10" name="角丸四角形 9">
              <a:extLst>
                <a:ext uri="{FF2B5EF4-FFF2-40B4-BE49-F238E27FC236}">
                  <a16:creationId xmlns:a16="http://schemas.microsoft.com/office/drawing/2014/main" id="{5623740F-B22E-4758-8D9E-1BE618B0BAC3}"/>
                </a:ext>
              </a:extLst>
            </xdr:cNvPr>
            <xdr:cNvSpPr/>
          </xdr:nvSpPr>
          <xdr:spPr>
            <a:xfrm>
              <a:off x="4757661" y="5026229"/>
              <a:ext cx="1366418" cy="352777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r>
                <a:rPr kumimoji="1" lang="ja-JP" altLang="en-US" sz="1100" b="0" u="none" kern="0" cap="none" spc="0" normalizeH="0" baseline="0" noProof="0">
                  <a:solidFill>
                    <a:sysClr val="windowText" lastClr="000000"/>
                  </a:solidFill>
                  <a:latin typeface="+mn-ea"/>
                  <a:ea typeface="+mn-ea"/>
                </a:rPr>
                <a:t>永平寺町　</a:t>
              </a:r>
              <a:r>
                <a:rPr kumimoji="1" lang="en-US" altLang="ja-JP" sz="1100" b="0" u="none" kern="0" cap="none" spc="0" normalizeH="0" baseline="0" noProof="0">
                  <a:solidFill>
                    <a:sysClr val="windowText" lastClr="000000"/>
                  </a:solidFill>
                  <a:latin typeface="+mn-ea"/>
                  <a:ea typeface="+mn-ea"/>
                </a:rPr>
                <a:t>0</a:t>
              </a:r>
              <a:r>
                <a:rPr kumimoji="1" lang="ja-JP" altLang="en-US" sz="1100" b="0" u="none" kern="0" cap="none" spc="0" normalizeH="0" baseline="0" noProof="0">
                  <a:solidFill>
                    <a:sysClr val="windowText" lastClr="000000"/>
                  </a:solidFill>
                  <a:latin typeface="+mn-ea"/>
                  <a:ea typeface="+mn-ea"/>
                </a:rPr>
                <a:t>人（</a:t>
              </a:r>
              <a:r>
                <a:rPr kumimoji="1" lang="en-US" altLang="ja-JP" sz="1100" b="0" u="none" kern="0" cap="none" spc="0" normalizeH="0" baseline="0" noProof="0">
                  <a:solidFill>
                    <a:sysClr val="windowText" lastClr="000000"/>
                  </a:solidFill>
                  <a:latin typeface="+mn-ea"/>
                  <a:ea typeface="+mn-ea"/>
                </a:rPr>
                <a:t>0</a:t>
              </a:r>
              <a:r>
                <a:rPr kumimoji="1" lang="ja-JP" altLang="en-US" sz="1100" b="0" u="none" kern="0" cap="none" spc="0" normalizeH="0" baseline="0" noProof="0">
                  <a:solidFill>
                    <a:sysClr val="windowText" lastClr="000000"/>
                  </a:solidFill>
                  <a:latin typeface="+mn-ea"/>
                  <a:ea typeface="+mn-ea"/>
                </a:rPr>
                <a:t>人）</a:t>
              </a:r>
            </a:p>
          </xdr:txBody>
        </xdr:sp>
        <xdr:cxnSp macro="">
          <xdr:nvCxnSpPr>
            <xdr:cNvPr id="11" name="曲線コネクタ 10">
              <a:extLst>
                <a:ext uri="{FF2B5EF4-FFF2-40B4-BE49-F238E27FC236}">
                  <a16:creationId xmlns:a16="http://schemas.microsoft.com/office/drawing/2014/main" id="{81C46015-2EBB-4EDD-806A-AD63876F97E4}"/>
                </a:ext>
              </a:extLst>
            </xdr:cNvPr>
            <xdr:cNvCxnSpPr>
              <a:stCxn id="10" idx="1"/>
            </xdr:cNvCxnSpPr>
          </xdr:nvCxnSpPr>
          <xdr:spPr>
            <a:xfrm rot="10800000" flipV="1">
              <a:off x="4142373" y="5207385"/>
              <a:ext cx="615288" cy="753227"/>
            </a:xfrm>
            <a:prstGeom prst="curvedConnector2">
              <a:avLst/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97173" name="グループ化 54">
            <a:extLst>
              <a:ext uri="{FF2B5EF4-FFF2-40B4-BE49-F238E27FC236}">
                <a16:creationId xmlns:a16="http://schemas.microsoft.com/office/drawing/2014/main" id="{0EBA8C01-FB3F-4370-B984-FBF8DBDCE1E7}"/>
              </a:ext>
            </a:extLst>
          </xdr:cNvPr>
          <xdr:cNvGrpSpPr>
            <a:grpSpLocks/>
          </xdr:cNvGrpSpPr>
        </xdr:nvGrpSpPr>
        <xdr:grpSpPr bwMode="auto">
          <a:xfrm>
            <a:off x="580977" y="5912752"/>
            <a:ext cx="2780857" cy="752400"/>
            <a:chOff x="580977" y="5912750"/>
            <a:chExt cx="2780857" cy="752403"/>
          </a:xfrm>
        </xdr:grpSpPr>
        <xdr:sp macro="" textlink="$R$14">
          <xdr:nvSpPr>
            <xdr:cNvPr id="13" name="角丸四角形 12">
              <a:extLst>
                <a:ext uri="{FF2B5EF4-FFF2-40B4-BE49-F238E27FC236}">
                  <a16:creationId xmlns:a16="http://schemas.microsoft.com/office/drawing/2014/main" id="{2DB2DF68-8AEC-4516-B6CC-1F11F8D018AF}"/>
                </a:ext>
              </a:extLst>
            </xdr:cNvPr>
            <xdr:cNvSpPr/>
          </xdr:nvSpPr>
          <xdr:spPr>
            <a:xfrm>
              <a:off x="580745" y="6304777"/>
              <a:ext cx="1627989" cy="361832"/>
            </a:xfrm>
            <a:prstGeom prst="roundRect">
              <a:avLst/>
            </a:prstGeom>
            <a:solidFill>
              <a:schemeClr val="accent3">
                <a:lumMod val="20000"/>
                <a:lumOff val="80000"/>
              </a:schemeClr>
            </a:solidFill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CA91DB01-A02E-4BE7-AA1C-55A8B77D8EEC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越前市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14" name="曲線コネクタ 13">
              <a:extLst>
                <a:ext uri="{FF2B5EF4-FFF2-40B4-BE49-F238E27FC236}">
                  <a16:creationId xmlns:a16="http://schemas.microsoft.com/office/drawing/2014/main" id="{9EBFE109-080C-4847-8A53-11F743DC328D}"/>
                </a:ext>
              </a:extLst>
            </xdr:cNvPr>
            <xdr:cNvCxnSpPr>
              <a:endCxn id="13" idx="3"/>
            </xdr:cNvCxnSpPr>
          </xdr:nvCxnSpPr>
          <xdr:spPr>
            <a:xfrm rot="10800000" flipV="1">
              <a:off x="2208734" y="5914379"/>
              <a:ext cx="1151969" cy="571314"/>
            </a:xfrm>
            <a:prstGeom prst="curvedConnector3">
              <a:avLst>
                <a:gd name="adj1" fmla="val 50000"/>
              </a:avLst>
            </a:prstGeom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2" name="グループ化 56">
            <a:extLst>
              <a:ext uri="{FF2B5EF4-FFF2-40B4-BE49-F238E27FC236}">
                <a16:creationId xmlns:a16="http://schemas.microsoft.com/office/drawing/2014/main" id="{3B1FC683-9513-40B3-BADA-1F3D2B26B8E5}"/>
              </a:ext>
            </a:extLst>
          </xdr:cNvPr>
          <xdr:cNvGrpSpPr>
            <a:grpSpLocks/>
          </xdr:cNvGrpSpPr>
        </xdr:nvGrpSpPr>
        <xdr:grpSpPr bwMode="auto">
          <a:xfrm>
            <a:off x="561704" y="5400201"/>
            <a:ext cx="2903724" cy="361831"/>
            <a:chOff x="979944" y="5982198"/>
            <a:chExt cx="2705838" cy="357453"/>
          </a:xfrm>
          <a:solidFill>
            <a:schemeClr val="accent3">
              <a:lumMod val="20000"/>
              <a:lumOff val="80000"/>
            </a:schemeClr>
          </a:solidFill>
        </xdr:grpSpPr>
        <xdr:sp macro="" textlink="$R$12">
          <xdr:nvSpPr>
            <xdr:cNvPr id="16" name="角丸四角形 15">
              <a:extLst>
                <a:ext uri="{FF2B5EF4-FFF2-40B4-BE49-F238E27FC236}">
                  <a16:creationId xmlns:a16="http://schemas.microsoft.com/office/drawing/2014/main" id="{67B2C0E3-781B-4EE2-8963-FA0161E7E54A}"/>
                </a:ext>
              </a:extLst>
            </xdr:cNvPr>
            <xdr:cNvSpPr/>
          </xdr:nvSpPr>
          <xdr:spPr>
            <a:xfrm>
              <a:off x="979944" y="5982198"/>
              <a:ext cx="1517044" cy="357453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08A0AB60-F69F-4F15-9116-85B22BCADD7D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鯖江市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17" name="曲線コネクタ 16">
              <a:extLst>
                <a:ext uri="{FF2B5EF4-FFF2-40B4-BE49-F238E27FC236}">
                  <a16:creationId xmlns:a16="http://schemas.microsoft.com/office/drawing/2014/main" id="{404D27E7-4424-45E0-AA53-554535742D14}"/>
                </a:ext>
              </a:extLst>
            </xdr:cNvPr>
            <xdr:cNvCxnSpPr>
              <a:endCxn id="16" idx="3"/>
            </xdr:cNvCxnSpPr>
          </xdr:nvCxnSpPr>
          <xdr:spPr>
            <a:xfrm rot="10800000">
              <a:off x="2496988" y="6160924"/>
              <a:ext cx="1188794" cy="141100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1" name="グループ化 57">
            <a:extLst>
              <a:ext uri="{FF2B5EF4-FFF2-40B4-BE49-F238E27FC236}">
                <a16:creationId xmlns:a16="http://schemas.microsoft.com/office/drawing/2014/main" id="{4A0E6E10-6BDF-469F-B0C1-784CD0435727}"/>
              </a:ext>
            </a:extLst>
          </xdr:cNvPr>
          <xdr:cNvGrpSpPr>
            <a:grpSpLocks/>
          </xdr:cNvGrpSpPr>
        </xdr:nvGrpSpPr>
        <xdr:grpSpPr bwMode="auto">
          <a:xfrm>
            <a:off x="390337" y="4933630"/>
            <a:ext cx="2951326" cy="523702"/>
            <a:chOff x="752300" y="5518106"/>
            <a:chExt cx="2824875" cy="518303"/>
          </a:xfrm>
          <a:solidFill>
            <a:schemeClr val="accent3">
              <a:lumMod val="20000"/>
              <a:lumOff val="80000"/>
            </a:schemeClr>
          </a:solidFill>
        </xdr:grpSpPr>
        <xdr:sp macro="" textlink="$R$5">
          <xdr:nvSpPr>
            <xdr:cNvPr id="19" name="角丸四角形 18">
              <a:extLst>
                <a:ext uri="{FF2B5EF4-FFF2-40B4-BE49-F238E27FC236}">
                  <a16:creationId xmlns:a16="http://schemas.microsoft.com/office/drawing/2014/main" id="{EABF0E52-9BC2-467D-95C0-1A77A0AC2C0D}"/>
                </a:ext>
              </a:extLst>
            </xdr:cNvPr>
            <xdr:cNvSpPr/>
          </xdr:nvSpPr>
          <xdr:spPr>
            <a:xfrm>
              <a:off x="752300" y="5518106"/>
              <a:ext cx="1722263" cy="358100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5A3E8FE3-F667-47D7-B3EB-4CC8ABFF69E8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福井市　1人（1人）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20" name="曲線コネクタ 19">
              <a:extLst>
                <a:ext uri="{FF2B5EF4-FFF2-40B4-BE49-F238E27FC236}">
                  <a16:creationId xmlns:a16="http://schemas.microsoft.com/office/drawing/2014/main" id="{4148C331-F4E6-4A56-B028-E088EDD23109}"/>
                </a:ext>
              </a:extLst>
            </xdr:cNvPr>
            <xdr:cNvCxnSpPr>
              <a:endCxn id="19" idx="3"/>
            </xdr:cNvCxnSpPr>
          </xdr:nvCxnSpPr>
          <xdr:spPr>
            <a:xfrm rot="10800000">
              <a:off x="2474563" y="5697156"/>
              <a:ext cx="1102613" cy="339253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0" name="グループ化 4">
            <a:extLst>
              <a:ext uri="{FF2B5EF4-FFF2-40B4-BE49-F238E27FC236}">
                <a16:creationId xmlns:a16="http://schemas.microsoft.com/office/drawing/2014/main" id="{76DF42C0-D15C-4054-BF3F-272E77CF4283}"/>
              </a:ext>
            </a:extLst>
          </xdr:cNvPr>
          <xdr:cNvGrpSpPr>
            <a:grpSpLocks/>
          </xdr:cNvGrpSpPr>
        </xdr:nvGrpSpPr>
        <xdr:grpSpPr bwMode="auto">
          <a:xfrm>
            <a:off x="4274662" y="4933630"/>
            <a:ext cx="2665714" cy="476093"/>
            <a:chOff x="4308572" y="5524163"/>
            <a:chExt cx="2619828" cy="472772"/>
          </a:xfrm>
          <a:solidFill>
            <a:schemeClr val="accent3">
              <a:lumMod val="20000"/>
              <a:lumOff val="80000"/>
            </a:schemeClr>
          </a:solidFill>
        </xdr:grpSpPr>
        <xdr:sp macro="" textlink="$R$8">
          <xdr:nvSpPr>
            <xdr:cNvPr id="24" name="角丸四角形 23">
              <a:extLst>
                <a:ext uri="{FF2B5EF4-FFF2-40B4-BE49-F238E27FC236}">
                  <a16:creationId xmlns:a16="http://schemas.microsoft.com/office/drawing/2014/main" id="{612FB600-973D-4FB3-8AEA-A831EA3A037A}"/>
                </a:ext>
              </a:extLst>
            </xdr:cNvPr>
            <xdr:cNvSpPr/>
          </xdr:nvSpPr>
          <xdr:spPr>
            <a:xfrm>
              <a:off x="5328434" y="5524163"/>
              <a:ext cx="1599966" cy="359307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B33EFE84-C176-40F3-B775-FFE15CD0E795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勝山市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25" name="曲線コネクタ 24">
              <a:extLst>
                <a:ext uri="{FF2B5EF4-FFF2-40B4-BE49-F238E27FC236}">
                  <a16:creationId xmlns:a16="http://schemas.microsoft.com/office/drawing/2014/main" id="{E5CC6BC8-24C2-49BA-B696-AAF417125010}"/>
                </a:ext>
              </a:extLst>
            </xdr:cNvPr>
            <xdr:cNvCxnSpPr>
              <a:stCxn id="24" idx="1"/>
            </xdr:cNvCxnSpPr>
          </xdr:nvCxnSpPr>
          <xdr:spPr>
            <a:xfrm rot="10800000" flipV="1">
              <a:off x="4308572" y="5703816"/>
              <a:ext cx="1019862" cy="293119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9" name="グループ化 58">
            <a:extLst>
              <a:ext uri="{FF2B5EF4-FFF2-40B4-BE49-F238E27FC236}">
                <a16:creationId xmlns:a16="http://schemas.microsoft.com/office/drawing/2014/main" id="{34E16A06-D66B-4412-A1BE-80124D1CC1DF}"/>
              </a:ext>
            </a:extLst>
          </xdr:cNvPr>
          <xdr:cNvGrpSpPr>
            <a:grpSpLocks/>
          </xdr:cNvGrpSpPr>
        </xdr:nvGrpSpPr>
        <xdr:grpSpPr bwMode="auto">
          <a:xfrm>
            <a:off x="552184" y="4476580"/>
            <a:ext cx="2932285" cy="742705"/>
            <a:chOff x="848275" y="5008350"/>
            <a:chExt cx="2933655" cy="743580"/>
          </a:xfrm>
          <a:solidFill>
            <a:schemeClr val="accent3">
              <a:lumMod val="20000"/>
              <a:lumOff val="80000"/>
            </a:schemeClr>
          </a:solidFill>
        </xdr:grpSpPr>
        <xdr:sp macro="" textlink="$R$10">
          <xdr:nvSpPr>
            <xdr:cNvPr id="27" name="角丸四角形 26">
              <a:extLst>
                <a:ext uri="{FF2B5EF4-FFF2-40B4-BE49-F238E27FC236}">
                  <a16:creationId xmlns:a16="http://schemas.microsoft.com/office/drawing/2014/main" id="{A79915D3-B166-43BE-AB09-5D4EBA765CF4}"/>
                </a:ext>
              </a:extLst>
            </xdr:cNvPr>
            <xdr:cNvSpPr/>
          </xdr:nvSpPr>
          <xdr:spPr>
            <a:xfrm>
              <a:off x="848275" y="5008350"/>
              <a:ext cx="1628750" cy="352724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3CA6B06C-6763-4B55-8F47-0E5D87979B55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坂井市　1人（1人）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28" name="曲線コネクタ 27">
              <a:extLst>
                <a:ext uri="{FF2B5EF4-FFF2-40B4-BE49-F238E27FC236}">
                  <a16:creationId xmlns:a16="http://schemas.microsoft.com/office/drawing/2014/main" id="{D8CB1E8B-3EEB-48C2-8193-67CC184B88E6}"/>
                </a:ext>
              </a:extLst>
            </xdr:cNvPr>
            <xdr:cNvCxnSpPr>
              <a:endCxn id="27" idx="3"/>
            </xdr:cNvCxnSpPr>
          </xdr:nvCxnSpPr>
          <xdr:spPr>
            <a:xfrm rot="10800000">
              <a:off x="2477025" y="5189478"/>
              <a:ext cx="1304905" cy="562452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8" name="グループ化 15">
            <a:extLst>
              <a:ext uri="{FF2B5EF4-FFF2-40B4-BE49-F238E27FC236}">
                <a16:creationId xmlns:a16="http://schemas.microsoft.com/office/drawing/2014/main" id="{3162887C-220E-4057-A96F-8E75A4BFEDBA}"/>
              </a:ext>
            </a:extLst>
          </xdr:cNvPr>
          <xdr:cNvGrpSpPr>
            <a:grpSpLocks/>
          </xdr:cNvGrpSpPr>
        </xdr:nvGrpSpPr>
        <xdr:grpSpPr bwMode="auto">
          <a:xfrm>
            <a:off x="3208377" y="6599955"/>
            <a:ext cx="1932642" cy="476093"/>
            <a:chOff x="3422248" y="7256026"/>
            <a:chExt cx="1864215" cy="476710"/>
          </a:xfrm>
          <a:solidFill>
            <a:schemeClr val="accent3">
              <a:lumMod val="20000"/>
              <a:lumOff val="80000"/>
            </a:schemeClr>
          </a:solidFill>
        </xdr:grpSpPr>
        <xdr:sp macro="" textlink="$R$16">
          <xdr:nvSpPr>
            <xdr:cNvPr id="30" name="角丸四角形 29">
              <a:extLst>
                <a:ext uri="{FF2B5EF4-FFF2-40B4-BE49-F238E27FC236}">
                  <a16:creationId xmlns:a16="http://schemas.microsoft.com/office/drawing/2014/main" id="{7589B72A-85EC-42BD-980B-2A02C9D3663D}"/>
                </a:ext>
              </a:extLst>
            </xdr:cNvPr>
            <xdr:cNvSpPr/>
          </xdr:nvSpPr>
          <xdr:spPr>
            <a:xfrm>
              <a:off x="3716114" y="7379971"/>
              <a:ext cx="1570349" cy="352765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D89DC6DE-6CFF-4EAB-BE5F-819D06569DFD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敦賀市　2人（2人）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31" name="曲線コネクタ 30">
              <a:extLst>
                <a:ext uri="{FF2B5EF4-FFF2-40B4-BE49-F238E27FC236}">
                  <a16:creationId xmlns:a16="http://schemas.microsoft.com/office/drawing/2014/main" id="{CF569382-722C-4EAE-9472-1DE316050DC1}"/>
                </a:ext>
              </a:extLst>
            </xdr:cNvPr>
            <xdr:cNvCxnSpPr>
              <a:endCxn id="30" idx="1"/>
            </xdr:cNvCxnSpPr>
          </xdr:nvCxnSpPr>
          <xdr:spPr>
            <a:xfrm>
              <a:off x="3422248" y="7256026"/>
              <a:ext cx="293866" cy="295560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97179" name="グループ化 8">
            <a:extLst>
              <a:ext uri="{FF2B5EF4-FFF2-40B4-BE49-F238E27FC236}">
                <a16:creationId xmlns:a16="http://schemas.microsoft.com/office/drawing/2014/main" id="{88CEFE04-A9E1-4652-AE82-2E9AE690BE93}"/>
              </a:ext>
            </a:extLst>
          </xdr:cNvPr>
          <xdr:cNvGrpSpPr>
            <a:grpSpLocks/>
          </xdr:cNvGrpSpPr>
        </xdr:nvGrpSpPr>
        <xdr:grpSpPr bwMode="auto">
          <a:xfrm>
            <a:off x="3546268" y="6227498"/>
            <a:ext cx="2649807" cy="424365"/>
            <a:chOff x="3433862" y="6227494"/>
            <a:chExt cx="2414846" cy="424362"/>
          </a:xfrm>
        </xdr:grpSpPr>
        <xdr:sp macro="" textlink="$R$15">
          <xdr:nvSpPr>
            <xdr:cNvPr id="33" name="角丸四角形 32">
              <a:extLst>
                <a:ext uri="{FF2B5EF4-FFF2-40B4-BE49-F238E27FC236}">
                  <a16:creationId xmlns:a16="http://schemas.microsoft.com/office/drawing/2014/main" id="{D892EE24-AA62-4DD9-A61E-BFFC33A227D5}"/>
                </a:ext>
              </a:extLst>
            </xdr:cNvPr>
            <xdr:cNvSpPr/>
          </xdr:nvSpPr>
          <xdr:spPr>
            <a:xfrm>
              <a:off x="4366632" y="6295251"/>
              <a:ext cx="1483634" cy="352306"/>
            </a:xfrm>
            <a:prstGeom prst="roundRect">
              <a:avLst/>
            </a:prstGeom>
            <a:solidFill>
              <a:schemeClr val="accent3">
                <a:lumMod val="20000"/>
                <a:lumOff val="80000"/>
              </a:schemeClr>
            </a:solidFill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6C6A061E-3DB5-4ACC-AA0B-734D3DC686B3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南越前町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34" name="曲線コネクタ 33">
              <a:extLst>
                <a:ext uri="{FF2B5EF4-FFF2-40B4-BE49-F238E27FC236}">
                  <a16:creationId xmlns:a16="http://schemas.microsoft.com/office/drawing/2014/main" id="{461372D4-FFD2-41A7-9F5A-EFC069F6E45C}"/>
                </a:ext>
              </a:extLst>
            </xdr:cNvPr>
            <xdr:cNvCxnSpPr>
              <a:stCxn id="33" idx="1"/>
            </xdr:cNvCxnSpPr>
          </xdr:nvCxnSpPr>
          <xdr:spPr>
            <a:xfrm rot="10800000">
              <a:off x="3429600" y="6228599"/>
              <a:ext cx="937032" cy="238045"/>
            </a:xfrm>
            <a:prstGeom prst="curvedConnector3">
              <a:avLst>
                <a:gd name="adj1" fmla="val 50000"/>
              </a:avLst>
            </a:prstGeom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7" name="グループ化 17">
            <a:extLst>
              <a:ext uri="{FF2B5EF4-FFF2-40B4-BE49-F238E27FC236}">
                <a16:creationId xmlns:a16="http://schemas.microsoft.com/office/drawing/2014/main" id="{28DC8339-D3FA-4ADA-B538-03BC998EEDFE}"/>
              </a:ext>
            </a:extLst>
          </xdr:cNvPr>
          <xdr:cNvGrpSpPr>
            <a:grpSpLocks/>
          </xdr:cNvGrpSpPr>
        </xdr:nvGrpSpPr>
        <xdr:grpSpPr bwMode="auto">
          <a:xfrm>
            <a:off x="2951326" y="6790393"/>
            <a:ext cx="2199214" cy="714140"/>
            <a:chOff x="3060245" y="7556824"/>
            <a:chExt cx="2069707" cy="707991"/>
          </a:xfrm>
          <a:solidFill>
            <a:schemeClr val="accent3">
              <a:lumMod val="20000"/>
              <a:lumOff val="80000"/>
            </a:schemeClr>
          </a:solidFill>
        </xdr:grpSpPr>
        <xdr:sp macro="" textlink="$R$17">
          <xdr:nvSpPr>
            <xdr:cNvPr id="36" name="角丸四角形 35">
              <a:extLst>
                <a:ext uri="{FF2B5EF4-FFF2-40B4-BE49-F238E27FC236}">
                  <a16:creationId xmlns:a16="http://schemas.microsoft.com/office/drawing/2014/main" id="{E5E0ADBB-3FBC-4AC4-925A-9D63DE4FEB57}"/>
                </a:ext>
              </a:extLst>
            </xdr:cNvPr>
            <xdr:cNvSpPr/>
          </xdr:nvSpPr>
          <xdr:spPr>
            <a:xfrm>
              <a:off x="3597831" y="7906100"/>
              <a:ext cx="1532121" cy="358715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83A2CA7C-7620-45BF-A0C4-8449B1F455A9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美浜町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37" name="曲線コネクタ 36">
              <a:extLst>
                <a:ext uri="{FF2B5EF4-FFF2-40B4-BE49-F238E27FC236}">
                  <a16:creationId xmlns:a16="http://schemas.microsoft.com/office/drawing/2014/main" id="{9E22486D-529A-4B30-8721-583B239A7DA9}"/>
                </a:ext>
              </a:extLst>
            </xdr:cNvPr>
            <xdr:cNvCxnSpPr>
              <a:endCxn id="36" idx="1"/>
            </xdr:cNvCxnSpPr>
          </xdr:nvCxnSpPr>
          <xdr:spPr>
            <a:xfrm>
              <a:off x="3060245" y="7556824"/>
              <a:ext cx="537586" cy="528633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97181" name="グループ化 6">
            <a:extLst>
              <a:ext uri="{FF2B5EF4-FFF2-40B4-BE49-F238E27FC236}">
                <a16:creationId xmlns:a16="http://schemas.microsoft.com/office/drawing/2014/main" id="{3EFA02CA-0493-43AA-B9C3-C76DA4D33F65}"/>
              </a:ext>
            </a:extLst>
          </xdr:cNvPr>
          <xdr:cNvGrpSpPr>
            <a:grpSpLocks/>
          </xdr:cNvGrpSpPr>
        </xdr:nvGrpSpPr>
        <xdr:grpSpPr bwMode="auto">
          <a:xfrm>
            <a:off x="4535148" y="5407903"/>
            <a:ext cx="2412420" cy="382338"/>
            <a:chOff x="4139914" y="5293603"/>
            <a:chExt cx="2335836" cy="382338"/>
          </a:xfrm>
        </xdr:grpSpPr>
        <xdr:sp macro="" textlink="$R$7">
          <xdr:nvSpPr>
            <xdr:cNvPr id="39" name="角丸四角形 38">
              <a:extLst>
                <a:ext uri="{FF2B5EF4-FFF2-40B4-BE49-F238E27FC236}">
                  <a16:creationId xmlns:a16="http://schemas.microsoft.com/office/drawing/2014/main" id="{9E2E05EF-AD34-4C08-ABBD-B55690A4877F}"/>
                </a:ext>
              </a:extLst>
            </xdr:cNvPr>
            <xdr:cNvSpPr/>
          </xdr:nvSpPr>
          <xdr:spPr>
            <a:xfrm>
              <a:off x="4901697" y="5295422"/>
              <a:ext cx="1576308" cy="352309"/>
            </a:xfrm>
            <a:prstGeom prst="roundRect">
              <a:avLst/>
            </a:prstGeom>
            <a:solidFill>
              <a:schemeClr val="accent3">
                <a:lumMod val="20000"/>
                <a:lumOff val="80000"/>
              </a:schemeClr>
            </a:solidFill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6BFF49A1-1FB3-45FE-9B56-9740CEB4E67D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大野市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40" name="曲線コネクタ 39">
              <a:extLst>
                <a:ext uri="{FF2B5EF4-FFF2-40B4-BE49-F238E27FC236}">
                  <a16:creationId xmlns:a16="http://schemas.microsoft.com/office/drawing/2014/main" id="{0DA19D80-BFA5-4EEB-8F99-0C2F5E06C5B9}"/>
                </a:ext>
              </a:extLst>
            </xdr:cNvPr>
            <xdr:cNvCxnSpPr>
              <a:stCxn id="39" idx="1"/>
            </xdr:cNvCxnSpPr>
          </xdr:nvCxnSpPr>
          <xdr:spPr>
            <a:xfrm rot="10800000" flipV="1">
              <a:off x="4136589" y="5476338"/>
              <a:ext cx="765108" cy="199959"/>
            </a:xfrm>
            <a:prstGeom prst="curvedConnector3">
              <a:avLst>
                <a:gd name="adj1" fmla="val 50000"/>
              </a:avLst>
            </a:prstGeom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6" name="グループ化 7">
            <a:extLst>
              <a:ext uri="{FF2B5EF4-FFF2-40B4-BE49-F238E27FC236}">
                <a16:creationId xmlns:a16="http://schemas.microsoft.com/office/drawing/2014/main" id="{17619197-B26A-4D98-9C43-3B75E67388DA}"/>
              </a:ext>
            </a:extLst>
          </xdr:cNvPr>
          <xdr:cNvGrpSpPr>
            <a:grpSpLocks/>
          </xdr:cNvGrpSpPr>
        </xdr:nvGrpSpPr>
        <xdr:grpSpPr bwMode="auto">
          <a:xfrm>
            <a:off x="3922407" y="5857250"/>
            <a:ext cx="3027489" cy="361831"/>
            <a:chOff x="4224146" y="6517168"/>
            <a:chExt cx="2597104" cy="368282"/>
          </a:xfrm>
          <a:solidFill>
            <a:schemeClr val="accent3">
              <a:lumMod val="20000"/>
              <a:lumOff val="80000"/>
            </a:schemeClr>
          </a:solidFill>
        </xdr:grpSpPr>
        <xdr:sp macro="" textlink="$R$13">
          <xdr:nvSpPr>
            <xdr:cNvPr id="42" name="角丸四角形 41">
              <a:extLst>
                <a:ext uri="{FF2B5EF4-FFF2-40B4-BE49-F238E27FC236}">
                  <a16:creationId xmlns:a16="http://schemas.microsoft.com/office/drawing/2014/main" id="{AD2D0C99-5260-496F-B430-9755B9C4444E}"/>
                </a:ext>
              </a:extLst>
            </xdr:cNvPr>
            <xdr:cNvSpPr/>
          </xdr:nvSpPr>
          <xdr:spPr>
            <a:xfrm>
              <a:off x="5424694" y="6517168"/>
              <a:ext cx="1396556" cy="368282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B275B5B5-F453-4364-A944-8CC0B0C1CC59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池田町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43" name="曲線コネクタ 42">
              <a:extLst>
                <a:ext uri="{FF2B5EF4-FFF2-40B4-BE49-F238E27FC236}">
                  <a16:creationId xmlns:a16="http://schemas.microsoft.com/office/drawing/2014/main" id="{CF6DFF87-7618-4801-990B-3BB824D04EFE}"/>
                </a:ext>
              </a:extLst>
            </xdr:cNvPr>
            <xdr:cNvCxnSpPr>
              <a:stCxn id="42" idx="1"/>
            </xdr:cNvCxnSpPr>
          </xdr:nvCxnSpPr>
          <xdr:spPr>
            <a:xfrm rot="10800000">
              <a:off x="4224146" y="6594701"/>
              <a:ext cx="1200548" cy="106608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5" name="グループ化 53">
            <a:extLst>
              <a:ext uri="{FF2B5EF4-FFF2-40B4-BE49-F238E27FC236}">
                <a16:creationId xmlns:a16="http://schemas.microsoft.com/office/drawing/2014/main" id="{A86B8C49-F997-4E07-BBB1-39B79E8D7A64}"/>
              </a:ext>
            </a:extLst>
          </xdr:cNvPr>
          <xdr:cNvGrpSpPr>
            <a:grpSpLocks/>
          </xdr:cNvGrpSpPr>
        </xdr:nvGrpSpPr>
        <xdr:grpSpPr bwMode="auto">
          <a:xfrm>
            <a:off x="28561" y="6857046"/>
            <a:ext cx="1675591" cy="352309"/>
            <a:chOff x="24489" y="6854974"/>
            <a:chExt cx="1384384" cy="357453"/>
          </a:xfrm>
          <a:solidFill>
            <a:schemeClr val="accent3">
              <a:lumMod val="20000"/>
              <a:lumOff val="80000"/>
            </a:schemeClr>
          </a:solidFill>
        </xdr:grpSpPr>
        <xdr:sp macro="" textlink="$R$19">
          <xdr:nvSpPr>
            <xdr:cNvPr id="45" name="角丸四角形 44">
              <a:extLst>
                <a:ext uri="{FF2B5EF4-FFF2-40B4-BE49-F238E27FC236}">
                  <a16:creationId xmlns:a16="http://schemas.microsoft.com/office/drawing/2014/main" id="{F7F9A927-BAA8-479A-8A4B-9CD24CF5221C}"/>
                </a:ext>
              </a:extLst>
            </xdr:cNvPr>
            <xdr:cNvSpPr/>
          </xdr:nvSpPr>
          <xdr:spPr>
            <a:xfrm>
              <a:off x="24489" y="6854974"/>
              <a:ext cx="1250665" cy="357453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D41F9257-074A-4367-9F70-851915EAB953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高浜町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46" name="曲線コネクタ 45">
              <a:extLst>
                <a:ext uri="{FF2B5EF4-FFF2-40B4-BE49-F238E27FC236}">
                  <a16:creationId xmlns:a16="http://schemas.microsoft.com/office/drawing/2014/main" id="{B502B1C8-D3A9-4965-BBB5-0C6E2424AB4A}"/>
                </a:ext>
              </a:extLst>
            </xdr:cNvPr>
            <xdr:cNvCxnSpPr>
              <a:endCxn id="45" idx="3"/>
            </xdr:cNvCxnSpPr>
          </xdr:nvCxnSpPr>
          <xdr:spPr>
            <a:xfrm rot="10800000" flipV="1">
              <a:off x="1275154" y="6951583"/>
              <a:ext cx="133719" cy="77287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4" name="グループ化 55">
            <a:extLst>
              <a:ext uri="{FF2B5EF4-FFF2-40B4-BE49-F238E27FC236}">
                <a16:creationId xmlns:a16="http://schemas.microsoft.com/office/drawing/2014/main" id="{40AF5572-9B17-43C2-8577-048E18B1AC0B}"/>
              </a:ext>
            </a:extLst>
          </xdr:cNvPr>
          <xdr:cNvGrpSpPr>
            <a:grpSpLocks/>
          </xdr:cNvGrpSpPr>
        </xdr:nvGrpSpPr>
        <xdr:grpSpPr bwMode="auto">
          <a:xfrm>
            <a:off x="571224" y="5771553"/>
            <a:ext cx="2494346" cy="438006"/>
            <a:chOff x="552511" y="5773907"/>
            <a:chExt cx="2384303" cy="432732"/>
          </a:xfrm>
          <a:solidFill>
            <a:schemeClr val="accent3">
              <a:lumMod val="20000"/>
              <a:lumOff val="80000"/>
            </a:schemeClr>
          </a:solidFill>
        </xdr:grpSpPr>
        <xdr:sp macro="" textlink="$R$11">
          <xdr:nvSpPr>
            <xdr:cNvPr id="48" name="角丸四角形 47">
              <a:extLst>
                <a:ext uri="{FF2B5EF4-FFF2-40B4-BE49-F238E27FC236}">
                  <a16:creationId xmlns:a16="http://schemas.microsoft.com/office/drawing/2014/main" id="{7A8D9474-D4AA-4A30-8277-2CD9BBDE16A3}"/>
                </a:ext>
              </a:extLst>
            </xdr:cNvPr>
            <xdr:cNvSpPr/>
          </xdr:nvSpPr>
          <xdr:spPr>
            <a:xfrm>
              <a:off x="552511" y="5849165"/>
              <a:ext cx="1556167" cy="357474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3A6B23FD-F32C-436F-A317-316E97957195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越前町　1人（1人）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49" name="曲線コネクタ 48">
              <a:extLst>
                <a:ext uri="{FF2B5EF4-FFF2-40B4-BE49-F238E27FC236}">
                  <a16:creationId xmlns:a16="http://schemas.microsoft.com/office/drawing/2014/main" id="{EF8E0421-4357-4280-B019-6800DF554541}"/>
                </a:ext>
              </a:extLst>
            </xdr:cNvPr>
            <xdr:cNvCxnSpPr>
              <a:endCxn id="48" idx="3"/>
            </xdr:cNvCxnSpPr>
          </xdr:nvCxnSpPr>
          <xdr:spPr>
            <a:xfrm rot="10800000" flipV="1">
              <a:off x="2108678" y="5773907"/>
              <a:ext cx="828136" cy="253995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3" name="グループ化 51">
            <a:extLst>
              <a:ext uri="{FF2B5EF4-FFF2-40B4-BE49-F238E27FC236}">
                <a16:creationId xmlns:a16="http://schemas.microsoft.com/office/drawing/2014/main" id="{C2461E35-8990-49FA-9386-342C45D0DF1E}"/>
              </a:ext>
            </a:extLst>
          </xdr:cNvPr>
          <xdr:cNvGrpSpPr>
            <a:grpSpLocks/>
          </xdr:cNvGrpSpPr>
        </xdr:nvGrpSpPr>
        <xdr:grpSpPr bwMode="auto">
          <a:xfrm>
            <a:off x="28561" y="7018917"/>
            <a:ext cx="2208734" cy="628443"/>
            <a:chOff x="29667" y="7015322"/>
            <a:chExt cx="1976038" cy="634905"/>
          </a:xfrm>
          <a:solidFill>
            <a:schemeClr val="accent3">
              <a:lumMod val="20000"/>
              <a:lumOff val="80000"/>
            </a:schemeClr>
          </a:solidFill>
        </xdr:grpSpPr>
        <xdr:sp macro="" textlink="$R$18">
          <xdr:nvSpPr>
            <xdr:cNvPr id="51" name="角丸四角形 50">
              <a:extLst>
                <a:ext uri="{FF2B5EF4-FFF2-40B4-BE49-F238E27FC236}">
                  <a16:creationId xmlns:a16="http://schemas.microsoft.com/office/drawing/2014/main" id="{451C962D-65E1-4320-9B5E-5FB8D531F4F8}"/>
                </a:ext>
              </a:extLst>
            </xdr:cNvPr>
            <xdr:cNvSpPr/>
          </xdr:nvSpPr>
          <xdr:spPr>
            <a:xfrm>
              <a:off x="29667" y="7294295"/>
              <a:ext cx="1362785" cy="355932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3789331F-D3DD-4B4E-8647-1463C0F8A70E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小浜市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52" name="曲線コネクタ 51">
              <a:extLst>
                <a:ext uri="{FF2B5EF4-FFF2-40B4-BE49-F238E27FC236}">
                  <a16:creationId xmlns:a16="http://schemas.microsoft.com/office/drawing/2014/main" id="{CF8FE11E-1CCE-4633-B897-08B68E8590D3}"/>
                </a:ext>
              </a:extLst>
            </xdr:cNvPr>
            <xdr:cNvCxnSpPr>
              <a:endCxn id="51" idx="3"/>
            </xdr:cNvCxnSpPr>
          </xdr:nvCxnSpPr>
          <xdr:spPr>
            <a:xfrm rot="10800000" flipV="1">
              <a:off x="1392452" y="7015322"/>
              <a:ext cx="613253" cy="452129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97186" name="グループ化 47">
            <a:extLst>
              <a:ext uri="{FF2B5EF4-FFF2-40B4-BE49-F238E27FC236}">
                <a16:creationId xmlns:a16="http://schemas.microsoft.com/office/drawing/2014/main" id="{9AFB9A19-698C-447E-9AA6-EDE94141A4FB}"/>
              </a:ext>
            </a:extLst>
          </xdr:cNvPr>
          <xdr:cNvGrpSpPr>
            <a:grpSpLocks/>
          </xdr:cNvGrpSpPr>
        </xdr:nvGrpSpPr>
        <xdr:grpSpPr bwMode="auto">
          <a:xfrm>
            <a:off x="1583221" y="7203189"/>
            <a:ext cx="1627579" cy="786958"/>
            <a:chOff x="1265843" y="7231772"/>
            <a:chExt cx="1818464" cy="786966"/>
          </a:xfrm>
        </xdr:grpSpPr>
        <xdr:sp macro="" textlink="$R$20">
          <xdr:nvSpPr>
            <xdr:cNvPr id="54" name="角丸四角形 53">
              <a:extLst>
                <a:ext uri="{FF2B5EF4-FFF2-40B4-BE49-F238E27FC236}">
                  <a16:creationId xmlns:a16="http://schemas.microsoft.com/office/drawing/2014/main" id="{066A4B45-94F2-4A11-910D-466639DD6B60}"/>
                </a:ext>
              </a:extLst>
            </xdr:cNvPr>
            <xdr:cNvSpPr/>
          </xdr:nvSpPr>
          <xdr:spPr>
            <a:xfrm>
              <a:off x="1262677" y="7656903"/>
              <a:ext cx="1818923" cy="361835"/>
            </a:xfrm>
            <a:prstGeom prst="roundRect">
              <a:avLst/>
            </a:prstGeom>
            <a:solidFill>
              <a:schemeClr val="accent3">
                <a:lumMod val="20000"/>
                <a:lumOff val="80000"/>
              </a:schemeClr>
            </a:solidFill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5F7FAC69-7B89-44C4-B912-354B4F706884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おおい町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55" name="曲線コネクタ 54">
              <a:extLst>
                <a:ext uri="{FF2B5EF4-FFF2-40B4-BE49-F238E27FC236}">
                  <a16:creationId xmlns:a16="http://schemas.microsoft.com/office/drawing/2014/main" id="{B7E91B1C-4B6F-46D4-8482-A2931889E70A}"/>
                </a:ext>
              </a:extLst>
            </xdr:cNvPr>
            <xdr:cNvCxnSpPr>
              <a:endCxn id="54" idx="0"/>
            </xdr:cNvCxnSpPr>
          </xdr:nvCxnSpPr>
          <xdr:spPr>
            <a:xfrm rot="16200000" flipH="1">
              <a:off x="1777066" y="7256512"/>
              <a:ext cx="428488" cy="372294"/>
            </a:xfrm>
            <a:prstGeom prst="curvedConnector3">
              <a:avLst>
                <a:gd name="adj1" fmla="val 50000"/>
              </a:avLst>
            </a:prstGeom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2" name="グループ化 36">
            <a:extLst>
              <a:ext uri="{FF2B5EF4-FFF2-40B4-BE49-F238E27FC236}">
                <a16:creationId xmlns:a16="http://schemas.microsoft.com/office/drawing/2014/main" id="{6C76C449-9474-44F7-9CDF-72C01110FEC1}"/>
              </a:ext>
            </a:extLst>
          </xdr:cNvPr>
          <xdr:cNvGrpSpPr>
            <a:grpSpLocks/>
          </xdr:cNvGrpSpPr>
        </xdr:nvGrpSpPr>
        <xdr:grpSpPr bwMode="auto">
          <a:xfrm>
            <a:off x="2694275" y="6942742"/>
            <a:ext cx="2475306" cy="990273"/>
            <a:chOff x="2537637" y="7627634"/>
            <a:chExt cx="2375891" cy="990921"/>
          </a:xfrm>
          <a:solidFill>
            <a:schemeClr val="accent3">
              <a:lumMod val="20000"/>
              <a:lumOff val="80000"/>
            </a:schemeClr>
          </a:solidFill>
        </xdr:grpSpPr>
        <xdr:sp macro="" textlink="$R$21">
          <xdr:nvSpPr>
            <xdr:cNvPr id="57" name="角丸四角形 56">
              <a:extLst>
                <a:ext uri="{FF2B5EF4-FFF2-40B4-BE49-F238E27FC236}">
                  <a16:creationId xmlns:a16="http://schemas.microsoft.com/office/drawing/2014/main" id="{C732BD00-873F-4FA7-A4E1-F5D8451E9B6D}"/>
                </a:ext>
              </a:extLst>
            </xdr:cNvPr>
            <xdr:cNvSpPr/>
          </xdr:nvSpPr>
          <xdr:spPr>
            <a:xfrm>
              <a:off x="3350923" y="8256488"/>
              <a:ext cx="1562605" cy="362067"/>
            </a:xfrm>
            <a:prstGeom prst="roundRect">
              <a:avLst/>
            </a:prstGeom>
            <a:grpFill/>
            <a:ln w="19050">
              <a:solidFill>
                <a:schemeClr val="tx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0" tIns="0" rIns="0" bIns="0" rtlCol="0" anchor="ctr"/>
            <a:lstStyle/>
            <a:p>
              <a:pPr lvl="0" algn="ctr" fontAlgn="auto" latinLnBrk="0"/>
              <a:fld id="{30725E07-CB89-474E-91D7-78AE31971D0D}" type="TxLink">
                <a:rPr kumimoji="1" lang="ja-JP" altLang="en-US" sz="1100" b="0" u="none" kern="0" cap="none" spc="0" normalizeH="0" baseline="0" noProof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pPr lvl="0" algn="ctr" fontAlgn="auto" latinLnBrk="0"/>
                <a:t>若狭町　0人（0人）</a:t>
              </a:fld>
              <a:endParaRPr kumimoji="1" lang="ja-JP" altLang="en-US" sz="1000" b="0" u="none" kern="0" cap="none" spc="0" normalizeH="0" baseline="0" noProof="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cxnSp macro="">
          <xdr:nvCxnSpPr>
            <xdr:cNvPr id="58" name="曲線コネクタ 57">
              <a:extLst>
                <a:ext uri="{FF2B5EF4-FFF2-40B4-BE49-F238E27FC236}">
                  <a16:creationId xmlns:a16="http://schemas.microsoft.com/office/drawing/2014/main" id="{4845C21D-DBC6-4DF6-BD91-3F2089F80423}"/>
                </a:ext>
              </a:extLst>
            </xdr:cNvPr>
            <xdr:cNvCxnSpPr/>
          </xdr:nvCxnSpPr>
          <xdr:spPr>
            <a:xfrm>
              <a:off x="2537637" y="7627634"/>
              <a:ext cx="813286" cy="762247"/>
            </a:xfrm>
            <a:prstGeom prst="curvedConnector3">
              <a:avLst>
                <a:gd name="adj1" fmla="val 50000"/>
              </a:avLst>
            </a:prstGeom>
            <a:grpFill/>
            <a:ln w="25400" cap="rnd">
              <a:solidFill>
                <a:srgbClr val="FF0000"/>
              </a:solidFill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11829082" name="202" hidden="1">
          <a:extLst>
            <a:ext uri="{FF2B5EF4-FFF2-40B4-BE49-F238E27FC236}">
              <a16:creationId xmlns:a16="http://schemas.microsoft.com/office/drawing/2014/main" id="{3628D817-4656-4E50-8939-EB81179768C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2" name="202" hidden="1">
          <a:extLst>
            <a:ext uri="{FF2B5EF4-FFF2-40B4-BE49-F238E27FC236}">
              <a16:creationId xmlns:a16="http://schemas.microsoft.com/office/drawing/2014/main" id="{BAD987E3-ED24-4E9A-A1D6-38DE1EC2B3D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15" name="202" hidden="1">
          <a:extLst>
            <a:ext uri="{FF2B5EF4-FFF2-40B4-BE49-F238E27FC236}">
              <a16:creationId xmlns:a16="http://schemas.microsoft.com/office/drawing/2014/main" id="{AF88F377-6350-42DE-B8B4-E1D844B77F72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18" name="202" hidden="1">
          <a:extLst>
            <a:ext uri="{FF2B5EF4-FFF2-40B4-BE49-F238E27FC236}">
              <a16:creationId xmlns:a16="http://schemas.microsoft.com/office/drawing/2014/main" id="{C4531C26-55E4-4655-9CE0-3ED0C1FF8945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23" name="202" hidden="1">
          <a:extLst>
            <a:ext uri="{FF2B5EF4-FFF2-40B4-BE49-F238E27FC236}">
              <a16:creationId xmlns:a16="http://schemas.microsoft.com/office/drawing/2014/main" id="{07F11A41-B078-497D-8E71-03FD68BCCC6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26" name="202" hidden="1">
          <a:extLst>
            <a:ext uri="{FF2B5EF4-FFF2-40B4-BE49-F238E27FC236}">
              <a16:creationId xmlns:a16="http://schemas.microsoft.com/office/drawing/2014/main" id="{AD1762EA-0213-4139-BFC4-D6C12927C916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381000</xdr:colOff>
      <xdr:row>56</xdr:row>
      <xdr:rowOff>28575</xdr:rowOff>
    </xdr:to>
    <xdr:sp macro="" textlink="">
      <xdr:nvSpPr>
        <xdr:cNvPr id="29" name="202" hidden="1">
          <a:extLst>
            <a:ext uri="{FF2B5EF4-FFF2-40B4-BE49-F238E27FC236}">
              <a16:creationId xmlns:a16="http://schemas.microsoft.com/office/drawing/2014/main" id="{C73D00DA-99E1-4783-B561-E953A1EDACFF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33617</xdr:colOff>
      <xdr:row>49</xdr:row>
      <xdr:rowOff>45943</xdr:rowOff>
    </xdr:from>
    <xdr:to>
      <xdr:col>12</xdr:col>
      <xdr:colOff>498664</xdr:colOff>
      <xdr:row>61</xdr:row>
      <xdr:rowOff>112059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2116AEC-FCB5-4E5A-808A-4E98A0F51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0.00079</cdr:x>
      <cdr:y>0.0226</cdr:y>
    </cdr:from>
    <cdr:to>
      <cdr:x>0.09697</cdr:x>
      <cdr:y>0.13848</cdr:y>
    </cdr:to>
    <cdr:sp macro="" textlink="">
      <cdr:nvSpPr>
        <cdr:cNvPr id="2" name="角丸四角形 20">
          <a:extLst xmlns:a="http://schemas.openxmlformats.org/drawingml/2006/main">
            <a:ext uri="{FF2B5EF4-FFF2-40B4-BE49-F238E27FC236}">
              <a16:creationId xmlns:a16="http://schemas.microsoft.com/office/drawing/2014/main" id="{693B9368-926E-4D95-91F4-E2424F052F6C}"/>
            </a:ext>
          </a:extLst>
        </cdr:cNvPr>
        <cdr:cNvSpPr/>
      </cdr:nvSpPr>
      <cdr:spPr bwMode="auto">
        <a:xfrm xmlns:a="http://schemas.openxmlformats.org/drawingml/2006/main">
          <a:off x="5977" y="62007"/>
          <a:ext cx="728011" cy="317874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horz" lIns="0" r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+mj-ea"/>
              <a:ea typeface="+mj-ea"/>
            </a:rPr>
            <a:t>死者数</a:t>
          </a:r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（人）</a:t>
          </a:r>
          <a:endParaRPr kumimoji="1" lang="ja-JP" altLang="en-US" sz="800" b="0" u="none" kern="0" cap="none" spc="0" normalizeH="0" baseline="0" noProof="0">
            <a:solidFill>
              <a:sysClr val="windowText" lastClr="000000"/>
            </a:solidFill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0.90382</cdr:x>
      <cdr:y>0.01443</cdr:y>
    </cdr:from>
    <cdr:to>
      <cdr:x>1</cdr:x>
      <cdr:y>0.13031</cdr:y>
    </cdr:to>
    <cdr:sp macro="" textlink="">
      <cdr:nvSpPr>
        <cdr:cNvPr id="3" name="角丸四角形 20">
          <a:extLst xmlns:a="http://schemas.openxmlformats.org/drawingml/2006/main">
            <a:ext uri="{FF2B5EF4-FFF2-40B4-BE49-F238E27FC236}">
              <a16:creationId xmlns:a16="http://schemas.microsoft.com/office/drawing/2014/main" id="{D25F8014-1DA4-4577-87D0-AB0A002762EF}"/>
            </a:ext>
          </a:extLst>
        </cdr:cNvPr>
        <cdr:cNvSpPr/>
      </cdr:nvSpPr>
      <cdr:spPr bwMode="auto">
        <a:xfrm xmlns:a="http://schemas.openxmlformats.org/drawingml/2006/main">
          <a:off x="6841564" y="39594"/>
          <a:ext cx="728011" cy="317874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horz" lIns="0" r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+mj-ea"/>
              <a:ea typeface="+mj-ea"/>
            </a:rPr>
            <a:t>件数</a:t>
          </a:r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（件）</a:t>
          </a:r>
          <a:endParaRPr kumimoji="1" lang="ja-JP" altLang="en-US" sz="800" b="0" u="none" kern="0" cap="none" spc="0" normalizeH="0" baseline="0" noProof="0">
            <a:solidFill>
              <a:sysClr val="windowText" lastClr="000000"/>
            </a:solidFill>
            <a:latin typeface="+mj-ea"/>
            <a:ea typeface="+mj-ea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0</xdr:rowOff>
    </xdr:from>
    <xdr:to>
      <xdr:col>9</xdr:col>
      <xdr:colOff>657225</xdr:colOff>
      <xdr:row>44</xdr:row>
      <xdr:rowOff>19050</xdr:rowOff>
    </xdr:to>
    <xdr:graphicFrame macro="">
      <xdr:nvGraphicFramePr>
        <xdr:cNvPr id="13919447" name="グラフ 1">
          <a:extLst>
            <a:ext uri="{FF2B5EF4-FFF2-40B4-BE49-F238E27FC236}">
              <a16:creationId xmlns:a16="http://schemas.microsoft.com/office/drawing/2014/main" id="{10715743-CF72-4910-988C-CAC4D8EAC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46</xdr:row>
      <xdr:rowOff>95250</xdr:rowOff>
    </xdr:from>
    <xdr:to>
      <xdr:col>9</xdr:col>
      <xdr:colOff>657225</xdr:colOff>
      <xdr:row>58</xdr:row>
      <xdr:rowOff>133350</xdr:rowOff>
    </xdr:to>
    <xdr:graphicFrame macro="">
      <xdr:nvGraphicFramePr>
        <xdr:cNvPr id="13919448" name="グラフ 4">
          <a:extLst>
            <a:ext uri="{FF2B5EF4-FFF2-40B4-BE49-F238E27FC236}">
              <a16:creationId xmlns:a16="http://schemas.microsoft.com/office/drawing/2014/main" id="{EA5EA800-B350-4E2F-8ECC-A1866A494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</xdr:row>
      <xdr:rowOff>0</xdr:rowOff>
    </xdr:from>
    <xdr:to>
      <xdr:col>9</xdr:col>
      <xdr:colOff>666750</xdr:colOff>
      <xdr:row>14</xdr:row>
      <xdr:rowOff>0</xdr:rowOff>
    </xdr:to>
    <xdr:graphicFrame macro="">
      <xdr:nvGraphicFramePr>
        <xdr:cNvPr id="13919449" name="グラフ 1">
          <a:extLst>
            <a:ext uri="{FF2B5EF4-FFF2-40B4-BE49-F238E27FC236}">
              <a16:creationId xmlns:a16="http://schemas.microsoft.com/office/drawing/2014/main" id="{41DC3E1D-D40A-4D41-ADC2-925F1E0E2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9</xdr:col>
      <xdr:colOff>657225</xdr:colOff>
      <xdr:row>29</xdr:row>
      <xdr:rowOff>19050</xdr:rowOff>
    </xdr:to>
    <xdr:graphicFrame macro="">
      <xdr:nvGraphicFramePr>
        <xdr:cNvPr id="13919450" name="グラフ 2">
          <a:extLst>
            <a:ext uri="{FF2B5EF4-FFF2-40B4-BE49-F238E27FC236}">
              <a16:creationId xmlns:a16="http://schemas.microsoft.com/office/drawing/2014/main" id="{64C58D52-60E5-4F08-AFD4-36372FBB1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</xdr:col>
      <xdr:colOff>152400</xdr:colOff>
      <xdr:row>34</xdr:row>
      <xdr:rowOff>47625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263F6A7-9074-4D9B-B75F-DA747546EE1F}"/>
            </a:ext>
          </a:extLst>
        </xdr:cNvPr>
        <xdr:cNvSpPr/>
      </xdr:nvSpPr>
      <xdr:spPr>
        <a:xfrm>
          <a:off x="0" y="5324475"/>
          <a:ext cx="838200" cy="381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（死者数）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1</xdr:col>
      <xdr:colOff>152400</xdr:colOff>
      <xdr:row>19</xdr:row>
      <xdr:rowOff>66675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C8F8D998-8610-4FFC-951F-A51CC65BD73C}"/>
            </a:ext>
          </a:extLst>
        </xdr:cNvPr>
        <xdr:cNvSpPr/>
      </xdr:nvSpPr>
      <xdr:spPr>
        <a:xfrm>
          <a:off x="0" y="2962275"/>
          <a:ext cx="838200" cy="390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（死者数）</a:t>
          </a:r>
        </a:p>
      </xdr:txBody>
    </xdr:sp>
    <xdr:clientData/>
  </xdr:twoCellAnchor>
  <xdr:twoCellAnchor>
    <xdr:from>
      <xdr:col>8</xdr:col>
      <xdr:colOff>619125</xdr:colOff>
      <xdr:row>32</xdr:row>
      <xdr:rowOff>19050</xdr:rowOff>
    </xdr:from>
    <xdr:to>
      <xdr:col>10</xdr:col>
      <xdr:colOff>85725</xdr:colOff>
      <xdr:row>34</xdr:row>
      <xdr:rowOff>57150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BC896E07-B36B-428F-9BD9-F94087AEC490}"/>
            </a:ext>
          </a:extLst>
        </xdr:cNvPr>
        <xdr:cNvSpPr/>
      </xdr:nvSpPr>
      <xdr:spPr>
        <a:xfrm>
          <a:off x="6105525" y="5543550"/>
          <a:ext cx="838200" cy="390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（件数）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152400</xdr:colOff>
      <xdr:row>4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3CE153FE-37F8-4C70-A76C-756E50697A38}"/>
            </a:ext>
          </a:extLst>
        </xdr:cNvPr>
        <xdr:cNvSpPr/>
      </xdr:nvSpPr>
      <xdr:spPr>
        <a:xfrm>
          <a:off x="0" y="342900"/>
          <a:ext cx="838200" cy="390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（死者数）</a:t>
          </a:r>
        </a:p>
      </xdr:txBody>
    </xdr:sp>
    <xdr:clientData/>
  </xdr:twoCellAnchor>
  <xdr:twoCellAnchor>
    <xdr:from>
      <xdr:col>8</xdr:col>
      <xdr:colOff>523875</xdr:colOff>
      <xdr:row>2</xdr:row>
      <xdr:rowOff>9525</xdr:rowOff>
    </xdr:from>
    <xdr:to>
      <xdr:col>9</xdr:col>
      <xdr:colOff>676275</xdr:colOff>
      <xdr:row>4</xdr:row>
      <xdr:rowOff>57150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143782AA-E990-4BA0-828E-18F1D2E7E596}"/>
            </a:ext>
          </a:extLst>
        </xdr:cNvPr>
        <xdr:cNvSpPr/>
      </xdr:nvSpPr>
      <xdr:spPr>
        <a:xfrm>
          <a:off x="6010275" y="352425"/>
          <a:ext cx="838200" cy="390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（件数）</a:t>
          </a:r>
        </a:p>
      </xdr:txBody>
    </xdr:sp>
    <xdr:clientData/>
  </xdr:twoCellAnchor>
  <xdr:twoCellAnchor>
    <xdr:from>
      <xdr:col>8</xdr:col>
      <xdr:colOff>571500</xdr:colOff>
      <xdr:row>17</xdr:row>
      <xdr:rowOff>38100</xdr:rowOff>
    </xdr:from>
    <xdr:to>
      <xdr:col>10</xdr:col>
      <xdr:colOff>38100</xdr:colOff>
      <xdr:row>19</xdr:row>
      <xdr:rowOff>85725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7D7DCB0D-55FB-44F8-9C16-0BCE0EB7079A}"/>
            </a:ext>
          </a:extLst>
        </xdr:cNvPr>
        <xdr:cNvSpPr/>
      </xdr:nvSpPr>
      <xdr:spPr>
        <a:xfrm>
          <a:off x="6057900" y="2981325"/>
          <a:ext cx="838200" cy="390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（件数）</a:t>
          </a:r>
        </a:p>
      </xdr:txBody>
    </xdr:sp>
    <xdr:clientData/>
  </xdr:twoCellAnchor>
  <xdr:twoCellAnchor>
    <xdr:from>
      <xdr:col>8</xdr:col>
      <xdr:colOff>590550</xdr:colOff>
      <xdr:row>46</xdr:row>
      <xdr:rowOff>19050</xdr:rowOff>
    </xdr:from>
    <xdr:to>
      <xdr:col>10</xdr:col>
      <xdr:colOff>57150</xdr:colOff>
      <xdr:row>48</xdr:row>
      <xdr:rowOff>104775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777919D-A13E-4505-B1AD-DC967790C2FA}"/>
            </a:ext>
          </a:extLst>
        </xdr:cNvPr>
        <xdr:cNvSpPr/>
      </xdr:nvSpPr>
      <xdr:spPr>
        <a:xfrm>
          <a:off x="6076950" y="7734300"/>
          <a:ext cx="838200" cy="381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lvl="0" algn="ctr" fontAlgn="auto" latinLnBrk="0"/>
          <a:r>
            <a:rPr kumimoji="1" lang="ja-JP" altLang="en-US" sz="800" b="0" u="none" kern="0" cap="none" spc="0" normalizeH="0" baseline="0" noProof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（件数）</a:t>
          </a:r>
        </a:p>
      </xdr:txBody>
    </xdr:sp>
    <xdr:clientData/>
  </xdr:twoCellAnchor>
  <xdr:twoCellAnchor>
    <xdr:from>
      <xdr:col>11</xdr:col>
      <xdr:colOff>628650</xdr:colOff>
      <xdr:row>5</xdr:row>
      <xdr:rowOff>123825</xdr:rowOff>
    </xdr:from>
    <xdr:to>
      <xdr:col>14</xdr:col>
      <xdr:colOff>47625</xdr:colOff>
      <xdr:row>11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2115365-E201-47D0-B868-7CB0088B384C}"/>
            </a:ext>
          </a:extLst>
        </xdr:cNvPr>
        <xdr:cNvSpPr/>
      </xdr:nvSpPr>
      <xdr:spPr>
        <a:xfrm>
          <a:off x="7858125" y="895350"/>
          <a:ext cx="2238375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endParaRPr lang="ja-JP" altLang="en-US" b="0" u="none" kern="0" cap="none" spc="0" normalizeH="0" baseline="0" noProof="0"/>
        </a:p>
      </xdr:txBody>
    </xdr:sp>
    <xdr:clientData/>
  </xdr:twoCellAnchor>
  <xdr:twoCellAnchor>
    <xdr:from>
      <xdr:col>11</xdr:col>
      <xdr:colOff>638176</xdr:colOff>
      <xdr:row>33</xdr:row>
      <xdr:rowOff>133350</xdr:rowOff>
    </xdr:from>
    <xdr:to>
      <xdr:col>14</xdr:col>
      <xdr:colOff>47626</xdr:colOff>
      <xdr:row>47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A74455C-563F-485B-8F14-D22B63855CB1}"/>
            </a:ext>
          </a:extLst>
        </xdr:cNvPr>
        <xdr:cNvSpPr/>
      </xdr:nvSpPr>
      <xdr:spPr>
        <a:xfrm>
          <a:off x="7867651" y="5619750"/>
          <a:ext cx="2228850" cy="22764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endParaRPr lang="ja-JP" altLang="en-US" b="0" u="none" kern="0" cap="none" spc="0" normalizeH="0" baseline="0" noProof="0"/>
        </a:p>
      </xdr:txBody>
    </xdr:sp>
    <xdr:clientData/>
  </xdr:twoCellAnchor>
  <xdr:twoCellAnchor>
    <xdr:from>
      <xdr:col>11</xdr:col>
      <xdr:colOff>657224</xdr:colOff>
      <xdr:row>49</xdr:row>
      <xdr:rowOff>133351</xdr:rowOff>
    </xdr:from>
    <xdr:to>
      <xdr:col>13</xdr:col>
      <xdr:colOff>38099</xdr:colOff>
      <xdr:row>60</xdr:row>
      <xdr:rowOff>28575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EC5269A-B696-4C5C-95A4-9AF2BC7FAB2C}"/>
            </a:ext>
          </a:extLst>
        </xdr:cNvPr>
        <xdr:cNvSpPr/>
      </xdr:nvSpPr>
      <xdr:spPr>
        <a:xfrm>
          <a:off x="7886699" y="8343901"/>
          <a:ext cx="1514475" cy="17811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endParaRPr lang="ja-JP" altLang="en-US" b="0" u="none" kern="0" cap="none" spc="0" normalizeH="0" baseline="0" noProof="0"/>
        </a:p>
      </xdr:txBody>
    </xdr:sp>
    <xdr:clientData/>
  </xdr:twoCellAnchor>
  <xdr:oneCellAnchor>
    <xdr:from>
      <xdr:col>14</xdr:col>
      <xdr:colOff>133350</xdr:colOff>
      <xdr:row>7</xdr:row>
      <xdr:rowOff>76200</xdr:rowOff>
    </xdr:from>
    <xdr:ext cx="545149" cy="3257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ABF4D7-3C90-4E96-A958-FCCA596DBD90}"/>
            </a:ext>
          </a:extLst>
        </xdr:cNvPr>
        <xdr:cNvSpPr txBox="1"/>
      </xdr:nvSpPr>
      <xdr:spPr>
        <a:xfrm>
          <a:off x="10182225" y="1190625"/>
          <a:ext cx="545149" cy="32573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r>
            <a:rPr kumimoji="1" lang="ja-JP" altLang="en-US" sz="1400" b="1" u="none" kern="0" cap="none" spc="0" normalizeH="0" baseline="0" noProof="0">
              <a:solidFill>
                <a:srgbClr val="FF0000"/>
              </a:solidFill>
            </a:rPr>
            <a:t>入力</a:t>
          </a:r>
        </a:p>
      </xdr:txBody>
    </xdr:sp>
    <xdr:clientData/>
  </xdr:oneCellAnchor>
  <xdr:oneCellAnchor>
    <xdr:from>
      <xdr:col>14</xdr:col>
      <xdr:colOff>171450</xdr:colOff>
      <xdr:row>39</xdr:row>
      <xdr:rowOff>47625</xdr:rowOff>
    </xdr:from>
    <xdr:ext cx="545149" cy="32573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187BBE1-2264-472E-877D-98AE9E3B933C}"/>
            </a:ext>
          </a:extLst>
        </xdr:cNvPr>
        <xdr:cNvSpPr txBox="1"/>
      </xdr:nvSpPr>
      <xdr:spPr>
        <a:xfrm>
          <a:off x="10220325" y="6562725"/>
          <a:ext cx="545149" cy="32573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r>
            <a:rPr kumimoji="1" lang="ja-JP" altLang="en-US" sz="1400" b="1" u="none" kern="0" cap="none" spc="0" normalizeH="0" baseline="0" noProof="0">
              <a:solidFill>
                <a:srgbClr val="FF0000"/>
              </a:solidFill>
            </a:rPr>
            <a:t>入力</a:t>
          </a:r>
        </a:p>
      </xdr:txBody>
    </xdr:sp>
    <xdr:clientData/>
  </xdr:oneCellAnchor>
  <xdr:oneCellAnchor>
    <xdr:from>
      <xdr:col>13</xdr:col>
      <xdr:colOff>190500</xdr:colOff>
      <xdr:row>54</xdr:row>
      <xdr:rowOff>0</xdr:rowOff>
    </xdr:from>
    <xdr:ext cx="545149" cy="32573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68C1BDC-6304-4666-A5B7-60EB705D9F89}"/>
            </a:ext>
          </a:extLst>
        </xdr:cNvPr>
        <xdr:cNvSpPr txBox="1"/>
      </xdr:nvSpPr>
      <xdr:spPr>
        <a:xfrm>
          <a:off x="9553575" y="9067800"/>
          <a:ext cx="545149" cy="32573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r>
            <a:rPr kumimoji="1" lang="ja-JP" altLang="en-US" sz="1400" b="1" u="none" kern="0" cap="none" spc="0" normalizeH="0" baseline="0" noProof="0">
              <a:solidFill>
                <a:srgbClr val="FF0000"/>
              </a:solidFill>
            </a:rPr>
            <a:t>入力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13472128" name="202" hidden="1">
          <a:extLst>
            <a:ext uri="{FF2B5EF4-FFF2-40B4-BE49-F238E27FC236}">
              <a16:creationId xmlns:a16="http://schemas.microsoft.com/office/drawing/2014/main" id="{7281FB7F-16D7-409F-B481-492A0F174E25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5" name="202" hidden="1">
          <a:extLst>
            <a:ext uri="{FF2B5EF4-FFF2-40B4-BE49-F238E27FC236}">
              <a16:creationId xmlns:a16="http://schemas.microsoft.com/office/drawing/2014/main" id="{C9C130CA-6234-430B-A145-606B75F0F1C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6" name="202" hidden="1">
          <a:extLst>
            <a:ext uri="{FF2B5EF4-FFF2-40B4-BE49-F238E27FC236}">
              <a16:creationId xmlns:a16="http://schemas.microsoft.com/office/drawing/2014/main" id="{BE175169-4BE7-4A9D-AF28-068BD36AAD3D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7" name="202" hidden="1">
          <a:extLst>
            <a:ext uri="{FF2B5EF4-FFF2-40B4-BE49-F238E27FC236}">
              <a16:creationId xmlns:a16="http://schemas.microsoft.com/office/drawing/2014/main" id="{2E55A854-9EF4-495A-A4F9-4A2F377F615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8" name="202" hidden="1">
          <a:extLst>
            <a:ext uri="{FF2B5EF4-FFF2-40B4-BE49-F238E27FC236}">
              <a16:creationId xmlns:a16="http://schemas.microsoft.com/office/drawing/2014/main" id="{6EF9BAB6-D285-41DF-A018-2EEED4EA366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9" name="202" hidden="1">
          <a:extLst>
            <a:ext uri="{FF2B5EF4-FFF2-40B4-BE49-F238E27FC236}">
              <a16:creationId xmlns:a16="http://schemas.microsoft.com/office/drawing/2014/main" id="{9EE192CD-837E-401E-8D68-2072645E0692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10" name="202" hidden="1">
          <a:extLst>
            <a:ext uri="{FF2B5EF4-FFF2-40B4-BE49-F238E27FC236}">
              <a16:creationId xmlns:a16="http://schemas.microsoft.com/office/drawing/2014/main" id="{6C125ACA-50CE-4954-97C6-75E67A66B2F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11" name="202" hidden="1">
          <a:extLst>
            <a:ext uri="{FF2B5EF4-FFF2-40B4-BE49-F238E27FC236}">
              <a16:creationId xmlns:a16="http://schemas.microsoft.com/office/drawing/2014/main" id="{5CD2D21C-3536-401F-9CEB-BC302CE489D6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12" name="202" hidden="1">
          <a:extLst>
            <a:ext uri="{FF2B5EF4-FFF2-40B4-BE49-F238E27FC236}">
              <a16:creationId xmlns:a16="http://schemas.microsoft.com/office/drawing/2014/main" id="{8BE5214F-BBE4-4366-B6F7-AFAEF6FB761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13" name="202" hidden="1">
          <a:extLst>
            <a:ext uri="{FF2B5EF4-FFF2-40B4-BE49-F238E27FC236}">
              <a16:creationId xmlns:a16="http://schemas.microsoft.com/office/drawing/2014/main" id="{169B5833-8A2A-47FE-B1DA-468A1F60CA4F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161925</xdr:colOff>
      <xdr:row>56</xdr:row>
      <xdr:rowOff>114300</xdr:rowOff>
    </xdr:to>
    <xdr:sp macro="" textlink="">
      <xdr:nvSpPr>
        <xdr:cNvPr id="26" name="202" hidden="1">
          <a:extLst>
            <a:ext uri="{FF2B5EF4-FFF2-40B4-BE49-F238E27FC236}">
              <a16:creationId xmlns:a16="http://schemas.microsoft.com/office/drawing/2014/main" id="{14134F48-685E-41BD-88B2-A1D6AC75E8B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27" name="202" hidden="1">
          <a:extLst>
            <a:ext uri="{FF2B5EF4-FFF2-40B4-BE49-F238E27FC236}">
              <a16:creationId xmlns:a16="http://schemas.microsoft.com/office/drawing/2014/main" id="{4E90AD3D-6817-4918-B938-53197717442F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28" name="202" hidden="1">
          <a:extLst>
            <a:ext uri="{FF2B5EF4-FFF2-40B4-BE49-F238E27FC236}">
              <a16:creationId xmlns:a16="http://schemas.microsoft.com/office/drawing/2014/main" id="{2944518F-6D69-48C5-B8C6-80211D8A36D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29" name="202" hidden="1">
          <a:extLst>
            <a:ext uri="{FF2B5EF4-FFF2-40B4-BE49-F238E27FC236}">
              <a16:creationId xmlns:a16="http://schemas.microsoft.com/office/drawing/2014/main" id="{B3686DA5-F564-454A-9AC0-9C57D6C4D18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30" name="202" hidden="1">
          <a:extLst>
            <a:ext uri="{FF2B5EF4-FFF2-40B4-BE49-F238E27FC236}">
              <a16:creationId xmlns:a16="http://schemas.microsoft.com/office/drawing/2014/main" id="{BFBE8971-8578-4916-85BF-81947B8809E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31" name="202" hidden="1">
          <a:extLst>
            <a:ext uri="{FF2B5EF4-FFF2-40B4-BE49-F238E27FC236}">
              <a16:creationId xmlns:a16="http://schemas.microsoft.com/office/drawing/2014/main" id="{EFEDDF47-1CF0-45B9-A5D3-2393D184B40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13919424" name="202" hidden="1">
          <a:extLst>
            <a:ext uri="{FF2B5EF4-FFF2-40B4-BE49-F238E27FC236}">
              <a16:creationId xmlns:a16="http://schemas.microsoft.com/office/drawing/2014/main" id="{30FD4E7D-99EB-4811-A085-800530279D87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13919425" name="202" hidden="1">
          <a:extLst>
            <a:ext uri="{FF2B5EF4-FFF2-40B4-BE49-F238E27FC236}">
              <a16:creationId xmlns:a16="http://schemas.microsoft.com/office/drawing/2014/main" id="{9B04D138-3F6B-42B0-BFA7-C8591433CD7D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13919426" name="202" hidden="1">
          <a:extLst>
            <a:ext uri="{FF2B5EF4-FFF2-40B4-BE49-F238E27FC236}">
              <a16:creationId xmlns:a16="http://schemas.microsoft.com/office/drawing/2014/main" id="{3F25C866-BDAB-4692-BE4D-0CDF407F7CE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20" name="202" hidden="1">
          <a:extLst>
            <a:ext uri="{FF2B5EF4-FFF2-40B4-BE49-F238E27FC236}">
              <a16:creationId xmlns:a16="http://schemas.microsoft.com/office/drawing/2014/main" id="{BBF9853B-B80A-4B35-9EB3-4647E92E957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23" name="202" hidden="1">
          <a:extLst>
            <a:ext uri="{FF2B5EF4-FFF2-40B4-BE49-F238E27FC236}">
              <a16:creationId xmlns:a16="http://schemas.microsoft.com/office/drawing/2014/main" id="{D291CF74-D2E9-4E03-BC86-2E9C7C6B259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13919427" name="202" hidden="1">
          <a:extLst>
            <a:ext uri="{FF2B5EF4-FFF2-40B4-BE49-F238E27FC236}">
              <a16:creationId xmlns:a16="http://schemas.microsoft.com/office/drawing/2014/main" id="{DA9FE130-913E-4137-B5DC-350B73FBBA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857250</xdr:colOff>
      <xdr:row>56</xdr:row>
      <xdr:rowOff>114300</xdr:rowOff>
    </xdr:to>
    <xdr:sp macro="" textlink="">
      <xdr:nvSpPr>
        <xdr:cNvPr id="13919428" name="202" hidden="1">
          <a:extLst>
            <a:ext uri="{FF2B5EF4-FFF2-40B4-BE49-F238E27FC236}">
              <a16:creationId xmlns:a16="http://schemas.microsoft.com/office/drawing/2014/main" id="{9C0B53BA-1D70-4FB3-A30F-82B3E86BD8BF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2851368" name="202" hidden="1">
          <a:extLst>
            <a:ext uri="{FF2B5EF4-FFF2-40B4-BE49-F238E27FC236}">
              <a16:creationId xmlns:a16="http://schemas.microsoft.com/office/drawing/2014/main" id="{0F828D2F-EBE6-47DC-AF66-5B311C5D27E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2" name="202" hidden="1">
          <a:extLst>
            <a:ext uri="{FF2B5EF4-FFF2-40B4-BE49-F238E27FC236}">
              <a16:creationId xmlns:a16="http://schemas.microsoft.com/office/drawing/2014/main" id="{EE5F222F-EBF2-4487-8CBB-F5068A021F3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3" name="202" hidden="1">
          <a:extLst>
            <a:ext uri="{FF2B5EF4-FFF2-40B4-BE49-F238E27FC236}">
              <a16:creationId xmlns:a16="http://schemas.microsoft.com/office/drawing/2014/main" id="{87E27EED-40E8-4F23-A906-16C832AC932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4" name="202" hidden="1">
          <a:extLst>
            <a:ext uri="{FF2B5EF4-FFF2-40B4-BE49-F238E27FC236}">
              <a16:creationId xmlns:a16="http://schemas.microsoft.com/office/drawing/2014/main" id="{B92CBDF1-03C0-4256-A102-CB77D292F997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5" name="202" hidden="1">
          <a:extLst>
            <a:ext uri="{FF2B5EF4-FFF2-40B4-BE49-F238E27FC236}">
              <a16:creationId xmlns:a16="http://schemas.microsoft.com/office/drawing/2014/main" id="{9883B1C3-EFE8-4C23-A9D1-1C1C1804EBA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6" name="202" hidden="1">
          <a:extLst>
            <a:ext uri="{FF2B5EF4-FFF2-40B4-BE49-F238E27FC236}">
              <a16:creationId xmlns:a16="http://schemas.microsoft.com/office/drawing/2014/main" id="{A7911480-EF1A-4D88-9A78-4A671404A6F2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7" name="202" hidden="1">
          <a:extLst>
            <a:ext uri="{FF2B5EF4-FFF2-40B4-BE49-F238E27FC236}">
              <a16:creationId xmlns:a16="http://schemas.microsoft.com/office/drawing/2014/main" id="{B5CA7565-7F63-469A-A595-9982A30895E2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8" name="202" hidden="1">
          <a:extLst>
            <a:ext uri="{FF2B5EF4-FFF2-40B4-BE49-F238E27FC236}">
              <a16:creationId xmlns:a16="http://schemas.microsoft.com/office/drawing/2014/main" id="{0C1522B0-2B6B-409F-84B1-AAE1AEDE509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9" name="202" hidden="1">
          <a:extLst>
            <a:ext uri="{FF2B5EF4-FFF2-40B4-BE49-F238E27FC236}">
              <a16:creationId xmlns:a16="http://schemas.microsoft.com/office/drawing/2014/main" id="{CBE59173-75E5-4EE0-9160-5B6B8243487D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0" name="202" hidden="1">
          <a:extLst>
            <a:ext uri="{FF2B5EF4-FFF2-40B4-BE49-F238E27FC236}">
              <a16:creationId xmlns:a16="http://schemas.microsoft.com/office/drawing/2014/main" id="{4C1E4140-43A2-4B33-B288-FC073C8AAC3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1" name="202" hidden="1">
          <a:extLst>
            <a:ext uri="{FF2B5EF4-FFF2-40B4-BE49-F238E27FC236}">
              <a16:creationId xmlns:a16="http://schemas.microsoft.com/office/drawing/2014/main" id="{4FA10D4D-9401-48C6-874E-15A2AADAE33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2" name="202" hidden="1">
          <a:extLst>
            <a:ext uri="{FF2B5EF4-FFF2-40B4-BE49-F238E27FC236}">
              <a16:creationId xmlns:a16="http://schemas.microsoft.com/office/drawing/2014/main" id="{BED0E9C3-1F21-44D4-B6C3-31C4DB0124D5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3" name="202" hidden="1">
          <a:extLst>
            <a:ext uri="{FF2B5EF4-FFF2-40B4-BE49-F238E27FC236}">
              <a16:creationId xmlns:a16="http://schemas.microsoft.com/office/drawing/2014/main" id="{EB1C68A3-CD3E-425A-B96C-808736102CD6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4" name="202" hidden="1">
          <a:extLst>
            <a:ext uri="{FF2B5EF4-FFF2-40B4-BE49-F238E27FC236}">
              <a16:creationId xmlns:a16="http://schemas.microsoft.com/office/drawing/2014/main" id="{624318D7-F475-4A80-918C-661AB690A4F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5" name="202" hidden="1">
          <a:extLst>
            <a:ext uri="{FF2B5EF4-FFF2-40B4-BE49-F238E27FC236}">
              <a16:creationId xmlns:a16="http://schemas.microsoft.com/office/drawing/2014/main" id="{01B62A20-2273-4EE9-BA6C-D6F6A23D169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6" name="202" hidden="1">
          <a:extLst>
            <a:ext uri="{FF2B5EF4-FFF2-40B4-BE49-F238E27FC236}">
              <a16:creationId xmlns:a16="http://schemas.microsoft.com/office/drawing/2014/main" id="{29AC2B46-569B-4FBF-ACA2-5663E57C676E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7" name="202" hidden="1">
          <a:extLst>
            <a:ext uri="{FF2B5EF4-FFF2-40B4-BE49-F238E27FC236}">
              <a16:creationId xmlns:a16="http://schemas.microsoft.com/office/drawing/2014/main" id="{B48FED42-3B79-410B-A9D0-CDCF7C44F83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8" name="202" hidden="1">
          <a:extLst>
            <a:ext uri="{FF2B5EF4-FFF2-40B4-BE49-F238E27FC236}">
              <a16:creationId xmlns:a16="http://schemas.microsoft.com/office/drawing/2014/main" id="{33517841-3C0D-4085-96E4-9501F0D8EF3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2851370" name="202" hidden="1">
          <a:extLst>
            <a:ext uri="{FF2B5EF4-FFF2-40B4-BE49-F238E27FC236}">
              <a16:creationId xmlns:a16="http://schemas.microsoft.com/office/drawing/2014/main" id="{DEBE0E6A-3DFB-4BC2-88D8-A13F650F640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19" name="202" hidden="1">
          <a:extLst>
            <a:ext uri="{FF2B5EF4-FFF2-40B4-BE49-F238E27FC236}">
              <a16:creationId xmlns:a16="http://schemas.microsoft.com/office/drawing/2014/main" id="{8B1C25E8-B1CE-4B5D-B512-5F77726B304B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20" name="202" hidden="1">
          <a:extLst>
            <a:ext uri="{FF2B5EF4-FFF2-40B4-BE49-F238E27FC236}">
              <a16:creationId xmlns:a16="http://schemas.microsoft.com/office/drawing/2014/main" id="{BA122F51-D98F-4069-B52E-B43BFA28171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21" name="202" hidden="1">
          <a:extLst>
            <a:ext uri="{FF2B5EF4-FFF2-40B4-BE49-F238E27FC236}">
              <a16:creationId xmlns:a16="http://schemas.microsoft.com/office/drawing/2014/main" id="{3236C891-F38B-4335-AD23-54E92EB8E30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58</xdr:row>
      <xdr:rowOff>123825</xdr:rowOff>
    </xdr:to>
    <xdr:sp macro="" textlink="">
      <xdr:nvSpPr>
        <xdr:cNvPr id="22" name="202" hidden="1">
          <a:extLst>
            <a:ext uri="{FF2B5EF4-FFF2-40B4-BE49-F238E27FC236}">
              <a16:creationId xmlns:a16="http://schemas.microsoft.com/office/drawing/2014/main" id="{A8BCFDAC-8468-4B98-95BA-9E50D278B20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8621/Desktop/&#21435;&#24180;&#12398;&#25152;&#23646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別発生状況"/>
      <sheetName val="管轄別発生状況"/>
      <sheetName val="Sheet3"/>
      <sheetName val="Sheet2"/>
    </sheetNames>
    <sheetDataSet>
      <sheetData sheetId="0"/>
      <sheetData sheetId="1"/>
      <sheetData sheetId="2"/>
      <sheetData sheetId="3">
        <row r="1">
          <cell r="A1">
            <v>43921</v>
          </cell>
          <cell r="B1" t="str">
            <v>人身事故件数</v>
          </cell>
          <cell r="C1" t="str">
            <v>死亡事故件数</v>
          </cell>
          <cell r="D1" t="str">
            <v>物損事故件数</v>
          </cell>
          <cell r="E1" t="str">
            <v>子供の事故件数</v>
          </cell>
          <cell r="F1" t="str">
            <v>若者の事故件数</v>
          </cell>
          <cell r="G1" t="str">
            <v>高齢者事故件数</v>
          </cell>
          <cell r="H1" t="str">
            <v>死者数</v>
          </cell>
          <cell r="I1" t="str">
            <v>重傷者数</v>
          </cell>
          <cell r="J1" t="str">
            <v>軽傷者数</v>
          </cell>
          <cell r="K1" t="str">
            <v>幼児死者数</v>
          </cell>
          <cell r="L1" t="str">
            <v>幼児重傷者数</v>
          </cell>
          <cell r="M1" t="str">
            <v>幼児軽傷者数</v>
          </cell>
          <cell r="N1" t="str">
            <v>小学生死者数</v>
          </cell>
          <cell r="O1" t="str">
            <v>小学生重傷者数</v>
          </cell>
          <cell r="P1" t="str">
            <v>小学生軽傷者数</v>
          </cell>
          <cell r="Q1" t="str">
            <v>中学生死者数</v>
          </cell>
          <cell r="R1" t="str">
            <v>中学生重傷者数</v>
          </cell>
          <cell r="S1" t="str">
            <v>中学生軽傷者数</v>
          </cell>
          <cell r="T1" t="str">
            <v>若者死者数</v>
          </cell>
          <cell r="U1" t="str">
            <v>若者重傷者数</v>
          </cell>
          <cell r="V1" t="str">
            <v>若者軽傷者数</v>
          </cell>
          <cell r="W1" t="str">
            <v>高６５死者数</v>
          </cell>
          <cell r="X1" t="str">
            <v>高６５重傷者数</v>
          </cell>
          <cell r="Y1" t="str">
            <v>高６５軽傷者数</v>
          </cell>
          <cell r="Z1" t="str">
            <v>高７０死者数</v>
          </cell>
          <cell r="AA1" t="str">
            <v>高７０重傷者数</v>
          </cell>
          <cell r="AB1" t="str">
            <v>高７０軽傷者数</v>
          </cell>
          <cell r="AC1" t="str">
            <v>高８０死者数</v>
          </cell>
          <cell r="AD1" t="str">
            <v>高８０重傷者数</v>
          </cell>
          <cell r="AE1" t="str">
            <v>高８０軽傷者数</v>
          </cell>
          <cell r="AF1" t="str">
            <v>高齢者一当事故件数</v>
          </cell>
          <cell r="AG1" t="str">
            <v>高一当６５死者数</v>
          </cell>
          <cell r="AH1" t="str">
            <v>高一当６５重傷者数</v>
          </cell>
          <cell r="AI1" t="str">
            <v>高一当６５軽傷者数</v>
          </cell>
          <cell r="AJ1" t="str">
            <v>高一当７０死者数</v>
          </cell>
          <cell r="AK1" t="str">
            <v>高一当７０重傷者数</v>
          </cell>
          <cell r="AL1" t="str">
            <v>高一当７０軽傷者数</v>
          </cell>
          <cell r="AM1" t="str">
            <v>高一当８０死者数</v>
          </cell>
          <cell r="AN1" t="str">
            <v>高一当８０重傷者数</v>
          </cell>
          <cell r="AO1" t="str">
            <v>高一当８０軽傷者数</v>
          </cell>
        </row>
        <row r="2">
          <cell r="A2" t="str">
            <v>当日－合計</v>
          </cell>
          <cell r="B2">
            <v>4</v>
          </cell>
          <cell r="C2">
            <v>0</v>
          </cell>
          <cell r="D2">
            <v>46</v>
          </cell>
          <cell r="E2">
            <v>0</v>
          </cell>
          <cell r="F2">
            <v>2</v>
          </cell>
          <cell r="G2">
            <v>0</v>
          </cell>
          <cell r="H2">
            <v>0</v>
          </cell>
          <cell r="I2">
            <v>0</v>
          </cell>
          <cell r="J2">
            <v>4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当日－福井</v>
          </cell>
          <cell r="B3">
            <v>0</v>
          </cell>
          <cell r="C3">
            <v>0</v>
          </cell>
          <cell r="D3">
            <v>8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当日－福井南</v>
          </cell>
          <cell r="B4">
            <v>1</v>
          </cell>
          <cell r="C4">
            <v>0</v>
          </cell>
          <cell r="D4">
            <v>6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当日－永平寺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当日－大野</v>
          </cell>
          <cell r="B6">
            <v>0</v>
          </cell>
          <cell r="C6">
            <v>0</v>
          </cell>
          <cell r="D6">
            <v>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当日－勝山</v>
          </cell>
          <cell r="B7">
            <v>0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当日－あわら</v>
          </cell>
          <cell r="B8">
            <v>0</v>
          </cell>
          <cell r="C8">
            <v>0</v>
          </cell>
          <cell r="D8">
            <v>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当日－坂井</v>
          </cell>
          <cell r="B9">
            <v>1</v>
          </cell>
          <cell r="C9">
            <v>0</v>
          </cell>
          <cell r="D9">
            <v>6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当日－坂井西</v>
          </cell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当日－鯖江</v>
          </cell>
          <cell r="B11">
            <v>0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当日－越前</v>
          </cell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当日－敦賀</v>
          </cell>
          <cell r="B13">
            <v>1</v>
          </cell>
          <cell r="C13">
            <v>0</v>
          </cell>
          <cell r="D13">
            <v>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当日－小浜</v>
          </cell>
          <cell r="B14">
            <v>1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当日－高速隊</v>
          </cell>
          <cell r="B15">
            <v>0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前年当日－合計</v>
          </cell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前年当日－福井</v>
          </cell>
          <cell r="B17">
            <v>0</v>
          </cell>
          <cell r="C17">
            <v>0</v>
          </cell>
          <cell r="D17">
            <v>11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前年当日－福井南</v>
          </cell>
          <cell r="B18">
            <v>0</v>
          </cell>
          <cell r="C18">
            <v>0</v>
          </cell>
          <cell r="D18">
            <v>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前年当日－永平寺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前年当日－大野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前年当日－勝山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前年当日－あわら</v>
          </cell>
          <cell r="B22">
            <v>0</v>
          </cell>
          <cell r="C22">
            <v>0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前年当日－坂井</v>
          </cell>
          <cell r="B23">
            <v>0</v>
          </cell>
          <cell r="C23">
            <v>0</v>
          </cell>
          <cell r="D23">
            <v>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前年当日－坂井西</v>
          </cell>
          <cell r="B24">
            <v>0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前年当日－鯖江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前年当日－越前</v>
          </cell>
          <cell r="B26">
            <v>0</v>
          </cell>
          <cell r="C26">
            <v>0</v>
          </cell>
          <cell r="D26">
            <v>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前年当日－敦賀</v>
          </cell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前年当日－小浜</v>
          </cell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前年当日－高速隊</v>
          </cell>
          <cell r="B29">
            <v>0</v>
          </cell>
          <cell r="C29">
            <v>0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当月累計－合計</v>
          </cell>
          <cell r="B30">
            <v>84</v>
          </cell>
          <cell r="C30">
            <v>2</v>
          </cell>
          <cell r="D30">
            <v>1519</v>
          </cell>
          <cell r="E30">
            <v>1</v>
          </cell>
          <cell r="F30">
            <v>10</v>
          </cell>
          <cell r="G30">
            <v>20</v>
          </cell>
          <cell r="H30">
            <v>2</v>
          </cell>
          <cell r="I30">
            <v>13</v>
          </cell>
          <cell r="J30">
            <v>85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12</v>
          </cell>
          <cell r="W30">
            <v>0</v>
          </cell>
          <cell r="X30">
            <v>1</v>
          </cell>
          <cell r="Y30">
            <v>2</v>
          </cell>
          <cell r="Z30">
            <v>1</v>
          </cell>
          <cell r="AA30">
            <v>3</v>
          </cell>
          <cell r="AB30">
            <v>10</v>
          </cell>
          <cell r="AC30">
            <v>0</v>
          </cell>
          <cell r="AD30">
            <v>3</v>
          </cell>
          <cell r="AE30">
            <v>1</v>
          </cell>
          <cell r="AF30">
            <v>25</v>
          </cell>
          <cell r="AG30">
            <v>1</v>
          </cell>
          <cell r="AH30">
            <v>3</v>
          </cell>
          <cell r="AI30">
            <v>14</v>
          </cell>
          <cell r="AJ30">
            <v>0</v>
          </cell>
          <cell r="AK30">
            <v>2</v>
          </cell>
          <cell r="AL30">
            <v>4</v>
          </cell>
          <cell r="AM30">
            <v>0</v>
          </cell>
          <cell r="AN30">
            <v>1</v>
          </cell>
          <cell r="AO30">
            <v>3</v>
          </cell>
        </row>
        <row r="31">
          <cell r="A31" t="str">
            <v>当月累計－福井</v>
          </cell>
          <cell r="B31">
            <v>21</v>
          </cell>
          <cell r="C31">
            <v>0</v>
          </cell>
          <cell r="D31">
            <v>471</v>
          </cell>
          <cell r="E31">
            <v>0</v>
          </cell>
          <cell r="F31">
            <v>3</v>
          </cell>
          <cell r="G31">
            <v>5</v>
          </cell>
          <cell r="H31">
            <v>0</v>
          </cell>
          <cell r="I31">
            <v>2</v>
          </cell>
          <cell r="J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0</v>
          </cell>
          <cell r="X31">
            <v>0</v>
          </cell>
          <cell r="Y31">
            <v>1</v>
          </cell>
          <cell r="Z31">
            <v>0</v>
          </cell>
          <cell r="AA31">
            <v>0</v>
          </cell>
          <cell r="AB31">
            <v>4</v>
          </cell>
          <cell r="AC31">
            <v>0</v>
          </cell>
          <cell r="AD31">
            <v>0</v>
          </cell>
          <cell r="AE31">
            <v>0</v>
          </cell>
          <cell r="AF31">
            <v>8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1</v>
          </cell>
          <cell r="AL31">
            <v>4</v>
          </cell>
          <cell r="AM31">
            <v>0</v>
          </cell>
          <cell r="AN31">
            <v>0</v>
          </cell>
          <cell r="AO31">
            <v>2</v>
          </cell>
        </row>
        <row r="32">
          <cell r="A32" t="str">
            <v>当月累計－福井南</v>
          </cell>
          <cell r="B32">
            <v>16</v>
          </cell>
          <cell r="C32">
            <v>1</v>
          </cell>
          <cell r="D32">
            <v>196</v>
          </cell>
          <cell r="E32">
            <v>0</v>
          </cell>
          <cell r="F32">
            <v>1</v>
          </cell>
          <cell r="G32">
            <v>4</v>
          </cell>
          <cell r="H32">
            <v>1</v>
          </cell>
          <cell r="I32">
            <v>4</v>
          </cell>
          <cell r="J32">
            <v>14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</v>
          </cell>
          <cell r="AC32">
            <v>0</v>
          </cell>
          <cell r="AD32">
            <v>2</v>
          </cell>
          <cell r="AE32">
            <v>0</v>
          </cell>
          <cell r="AF32">
            <v>5</v>
          </cell>
          <cell r="AG32">
            <v>0</v>
          </cell>
          <cell r="AH32">
            <v>2</v>
          </cell>
          <cell r="AI32">
            <v>2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当月累計－永平寺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当月累計－大野</v>
          </cell>
          <cell r="B34">
            <v>2</v>
          </cell>
          <cell r="C34">
            <v>0</v>
          </cell>
          <cell r="D34">
            <v>42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</v>
          </cell>
          <cell r="AG34">
            <v>0</v>
          </cell>
          <cell r="AH34">
            <v>1</v>
          </cell>
          <cell r="AI34">
            <v>2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当月累計－勝山</v>
          </cell>
          <cell r="B35">
            <v>0</v>
          </cell>
          <cell r="C35">
            <v>0</v>
          </cell>
          <cell r="D35">
            <v>25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当月累計－あわら</v>
          </cell>
          <cell r="B36">
            <v>3</v>
          </cell>
          <cell r="C36">
            <v>0</v>
          </cell>
          <cell r="D36">
            <v>38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当月累計－坂井</v>
          </cell>
          <cell r="B37">
            <v>9</v>
          </cell>
          <cell r="C37">
            <v>0</v>
          </cell>
          <cell r="D37">
            <v>144</v>
          </cell>
          <cell r="E37">
            <v>0</v>
          </cell>
          <cell r="F37">
            <v>1</v>
          </cell>
          <cell r="G37">
            <v>2</v>
          </cell>
          <cell r="H37">
            <v>0</v>
          </cell>
          <cell r="I37">
            <v>2</v>
          </cell>
          <cell r="J37">
            <v>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</v>
          </cell>
          <cell r="AE37">
            <v>0</v>
          </cell>
          <cell r="AF37">
            <v>1</v>
          </cell>
          <cell r="AG37">
            <v>0</v>
          </cell>
          <cell r="AH37">
            <v>0</v>
          </cell>
          <cell r="AI37">
            <v>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当月累計－坂井西</v>
          </cell>
          <cell r="B38">
            <v>2</v>
          </cell>
          <cell r="C38">
            <v>0</v>
          </cell>
          <cell r="D38">
            <v>41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当月累計－鯖江</v>
          </cell>
          <cell r="B39">
            <v>10</v>
          </cell>
          <cell r="C39">
            <v>0</v>
          </cell>
          <cell r="D39">
            <v>140</v>
          </cell>
          <cell r="E39">
            <v>1</v>
          </cell>
          <cell r="F39">
            <v>2</v>
          </cell>
          <cell r="G39">
            <v>3</v>
          </cell>
          <cell r="H39">
            <v>0</v>
          </cell>
          <cell r="I39">
            <v>2</v>
          </cell>
          <cell r="J39">
            <v>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1</v>
          </cell>
          <cell r="AF39">
            <v>4</v>
          </cell>
          <cell r="AG39">
            <v>0</v>
          </cell>
          <cell r="AH39">
            <v>0</v>
          </cell>
          <cell r="AI39">
            <v>3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1</v>
          </cell>
          <cell r="AO39">
            <v>1</v>
          </cell>
        </row>
        <row r="40">
          <cell r="A40" t="str">
            <v>当月累計－越前</v>
          </cell>
          <cell r="B40">
            <v>6</v>
          </cell>
          <cell r="C40">
            <v>1</v>
          </cell>
          <cell r="D40">
            <v>144</v>
          </cell>
          <cell r="E40">
            <v>0</v>
          </cell>
          <cell r="F40">
            <v>0</v>
          </cell>
          <cell r="G40">
            <v>4</v>
          </cell>
          <cell r="H40">
            <v>1</v>
          </cell>
          <cell r="I40">
            <v>2</v>
          </cell>
          <cell r="J40">
            <v>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</v>
          </cell>
          <cell r="Z40">
            <v>1</v>
          </cell>
          <cell r="AA40">
            <v>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当月累計－敦賀</v>
          </cell>
          <cell r="B41">
            <v>11</v>
          </cell>
          <cell r="C41">
            <v>0</v>
          </cell>
          <cell r="D41">
            <v>147</v>
          </cell>
          <cell r="E41">
            <v>0</v>
          </cell>
          <cell r="F41">
            <v>0</v>
          </cell>
          <cell r="G41">
            <v>2</v>
          </cell>
          <cell r="H41">
            <v>0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</v>
          </cell>
          <cell r="AC41">
            <v>0</v>
          </cell>
          <cell r="AD41">
            <v>0</v>
          </cell>
          <cell r="AE41">
            <v>0</v>
          </cell>
          <cell r="AF41">
            <v>3</v>
          </cell>
          <cell r="AG41">
            <v>0</v>
          </cell>
          <cell r="AH41">
            <v>0</v>
          </cell>
          <cell r="AI41">
            <v>4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当月累計－小浜</v>
          </cell>
          <cell r="B42">
            <v>2</v>
          </cell>
          <cell r="C42">
            <v>0</v>
          </cell>
          <cell r="D42">
            <v>87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当月累計－高速隊</v>
          </cell>
          <cell r="B43">
            <v>2</v>
          </cell>
          <cell r="C43">
            <v>0</v>
          </cell>
          <cell r="D43">
            <v>44</v>
          </cell>
          <cell r="E43">
            <v>0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前年当月累計－合計</v>
          </cell>
          <cell r="B44">
            <v>91</v>
          </cell>
          <cell r="C44">
            <v>2</v>
          </cell>
          <cell r="D44">
            <v>1785</v>
          </cell>
          <cell r="E44">
            <v>3</v>
          </cell>
          <cell r="F44">
            <v>12</v>
          </cell>
          <cell r="G44">
            <v>22</v>
          </cell>
          <cell r="H44">
            <v>2</v>
          </cell>
          <cell r="I44">
            <v>25</v>
          </cell>
          <cell r="J44">
            <v>75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2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5</v>
          </cell>
          <cell r="V44">
            <v>10</v>
          </cell>
          <cell r="W44">
            <v>0</v>
          </cell>
          <cell r="X44">
            <v>1</v>
          </cell>
          <cell r="Y44">
            <v>6</v>
          </cell>
          <cell r="Z44">
            <v>0</v>
          </cell>
          <cell r="AA44">
            <v>6</v>
          </cell>
          <cell r="AB44">
            <v>2</v>
          </cell>
          <cell r="AC44">
            <v>1</v>
          </cell>
          <cell r="AD44">
            <v>3</v>
          </cell>
          <cell r="AE44">
            <v>3</v>
          </cell>
          <cell r="AF44">
            <v>26</v>
          </cell>
          <cell r="AG44">
            <v>0</v>
          </cell>
          <cell r="AH44">
            <v>1</v>
          </cell>
          <cell r="AI44">
            <v>8</v>
          </cell>
          <cell r="AJ44">
            <v>0</v>
          </cell>
          <cell r="AK44">
            <v>3</v>
          </cell>
          <cell r="AL44">
            <v>15</v>
          </cell>
          <cell r="AM44">
            <v>0</v>
          </cell>
          <cell r="AN44">
            <v>1</v>
          </cell>
          <cell r="AO44">
            <v>1</v>
          </cell>
        </row>
        <row r="45">
          <cell r="A45" t="str">
            <v>前年当月累計－福井</v>
          </cell>
          <cell r="B45">
            <v>40</v>
          </cell>
          <cell r="C45">
            <v>1</v>
          </cell>
          <cell r="D45">
            <v>549</v>
          </cell>
          <cell r="E45">
            <v>3</v>
          </cell>
          <cell r="F45">
            <v>4</v>
          </cell>
          <cell r="G45">
            <v>9</v>
          </cell>
          <cell r="H45">
            <v>1</v>
          </cell>
          <cell r="I45">
            <v>11</v>
          </cell>
          <cell r="J45">
            <v>35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3</v>
          </cell>
          <cell r="V45">
            <v>4</v>
          </cell>
          <cell r="W45">
            <v>0</v>
          </cell>
          <cell r="X45">
            <v>0</v>
          </cell>
          <cell r="Y45">
            <v>1</v>
          </cell>
          <cell r="Z45">
            <v>0</v>
          </cell>
          <cell r="AA45">
            <v>2</v>
          </cell>
          <cell r="AB45">
            <v>0</v>
          </cell>
          <cell r="AC45">
            <v>1</v>
          </cell>
          <cell r="AD45">
            <v>3</v>
          </cell>
          <cell r="AE45">
            <v>2</v>
          </cell>
          <cell r="AF45">
            <v>14</v>
          </cell>
          <cell r="AG45">
            <v>0</v>
          </cell>
          <cell r="AH45">
            <v>1</v>
          </cell>
          <cell r="AI45">
            <v>4</v>
          </cell>
          <cell r="AJ45">
            <v>0</v>
          </cell>
          <cell r="AK45">
            <v>2</v>
          </cell>
          <cell r="AL45">
            <v>9</v>
          </cell>
          <cell r="AM45">
            <v>0</v>
          </cell>
          <cell r="AN45">
            <v>0</v>
          </cell>
          <cell r="AO45">
            <v>1</v>
          </cell>
        </row>
        <row r="46">
          <cell r="A46" t="str">
            <v>前年当月累計－福井南</v>
          </cell>
          <cell r="B46">
            <v>10</v>
          </cell>
          <cell r="C46">
            <v>0</v>
          </cell>
          <cell r="D46">
            <v>283</v>
          </cell>
          <cell r="E46">
            <v>0</v>
          </cell>
          <cell r="F46">
            <v>2</v>
          </cell>
          <cell r="G46">
            <v>6</v>
          </cell>
          <cell r="H46">
            <v>0</v>
          </cell>
          <cell r="I46">
            <v>2</v>
          </cell>
          <cell r="J46">
            <v>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</v>
          </cell>
          <cell r="W46">
            <v>0</v>
          </cell>
          <cell r="X46">
            <v>0</v>
          </cell>
          <cell r="Y46">
            <v>4</v>
          </cell>
          <cell r="Z46">
            <v>0</v>
          </cell>
          <cell r="AA46">
            <v>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2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前年当月累計－永平寺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前年当月累計－大野</v>
          </cell>
          <cell r="B48">
            <v>2</v>
          </cell>
          <cell r="C48">
            <v>0</v>
          </cell>
          <cell r="D48">
            <v>33</v>
          </cell>
          <cell r="E48">
            <v>0</v>
          </cell>
          <cell r="F48">
            <v>1</v>
          </cell>
          <cell r="G48">
            <v>0</v>
          </cell>
          <cell r="H48">
            <v>0</v>
          </cell>
          <cell r="I48">
            <v>1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前年当月累計－勝山</v>
          </cell>
          <cell r="B49">
            <v>2</v>
          </cell>
          <cell r="C49">
            <v>0</v>
          </cell>
          <cell r="D49">
            <v>31</v>
          </cell>
          <cell r="E49">
            <v>0</v>
          </cell>
          <cell r="F49">
            <v>0</v>
          </cell>
          <cell r="G49">
            <v>1</v>
          </cell>
          <cell r="H49">
            <v>0</v>
          </cell>
          <cell r="I49">
            <v>0</v>
          </cell>
          <cell r="J49">
            <v>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1</v>
          </cell>
          <cell r="AF49">
            <v>1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1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前年当月累計－あわら</v>
          </cell>
          <cell r="B50">
            <v>2</v>
          </cell>
          <cell r="C50">
            <v>0</v>
          </cell>
          <cell r="D50">
            <v>50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1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前年当月累計－坂井</v>
          </cell>
          <cell r="B51">
            <v>9</v>
          </cell>
          <cell r="C51">
            <v>1</v>
          </cell>
          <cell r="D51">
            <v>149</v>
          </cell>
          <cell r="E51">
            <v>0</v>
          </cell>
          <cell r="F51">
            <v>2</v>
          </cell>
          <cell r="G51">
            <v>0</v>
          </cell>
          <cell r="H51">
            <v>1</v>
          </cell>
          <cell r="I51">
            <v>4</v>
          </cell>
          <cell r="J51">
            <v>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前年当月累計－坂井西</v>
          </cell>
          <cell r="B52">
            <v>5</v>
          </cell>
          <cell r="C52">
            <v>0</v>
          </cell>
          <cell r="D52">
            <v>28</v>
          </cell>
          <cell r="E52">
            <v>0</v>
          </cell>
          <cell r="F52">
            <v>1</v>
          </cell>
          <cell r="G52">
            <v>2</v>
          </cell>
          <cell r="H52">
            <v>0</v>
          </cell>
          <cell r="I52">
            <v>1</v>
          </cell>
          <cell r="J52">
            <v>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</v>
          </cell>
          <cell r="W52">
            <v>0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3</v>
          </cell>
          <cell r="AG52">
            <v>0</v>
          </cell>
          <cell r="AH52">
            <v>0</v>
          </cell>
          <cell r="AI52">
            <v>1</v>
          </cell>
          <cell r="AJ52">
            <v>0</v>
          </cell>
          <cell r="AK52">
            <v>0</v>
          </cell>
          <cell r="AL52">
            <v>1</v>
          </cell>
          <cell r="AM52">
            <v>0</v>
          </cell>
          <cell r="AN52">
            <v>1</v>
          </cell>
          <cell r="AO52">
            <v>0</v>
          </cell>
        </row>
        <row r="53">
          <cell r="A53" t="str">
            <v>前年当月累計－鯖江</v>
          </cell>
          <cell r="B53">
            <v>8</v>
          </cell>
          <cell r="C53">
            <v>0</v>
          </cell>
          <cell r="D53">
            <v>149</v>
          </cell>
          <cell r="E53">
            <v>0</v>
          </cell>
          <cell r="F53">
            <v>0</v>
          </cell>
          <cell r="G53">
            <v>3</v>
          </cell>
          <cell r="H53">
            <v>0</v>
          </cell>
          <cell r="I53">
            <v>2</v>
          </cell>
          <cell r="J53">
            <v>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2</v>
          </cell>
          <cell r="AC53">
            <v>0</v>
          </cell>
          <cell r="AD53">
            <v>0</v>
          </cell>
          <cell r="AE53">
            <v>0</v>
          </cell>
          <cell r="AF53">
            <v>1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前年当月累計－越前</v>
          </cell>
          <cell r="B54">
            <v>5</v>
          </cell>
          <cell r="C54">
            <v>0</v>
          </cell>
          <cell r="D54">
            <v>184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前年当月累計－敦賀</v>
          </cell>
          <cell r="B55">
            <v>3</v>
          </cell>
          <cell r="C55">
            <v>0</v>
          </cell>
          <cell r="D55">
            <v>165</v>
          </cell>
          <cell r="E55">
            <v>0</v>
          </cell>
          <cell r="F55">
            <v>0</v>
          </cell>
          <cell r="G55">
            <v>1</v>
          </cell>
          <cell r="H55">
            <v>0</v>
          </cell>
          <cell r="I55">
            <v>2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前年当月累計－小浜</v>
          </cell>
          <cell r="B56">
            <v>3</v>
          </cell>
          <cell r="C56">
            <v>0</v>
          </cell>
          <cell r="D56">
            <v>97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3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前年当月累計－高速隊</v>
          </cell>
          <cell r="B57">
            <v>2</v>
          </cell>
          <cell r="C57">
            <v>0</v>
          </cell>
          <cell r="D57">
            <v>67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</v>
          </cell>
          <cell r="AG57">
            <v>0</v>
          </cell>
          <cell r="AH57">
            <v>0</v>
          </cell>
          <cell r="AI57">
            <v>1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当年累計－合計</v>
          </cell>
          <cell r="B58">
            <v>267</v>
          </cell>
          <cell r="C58">
            <v>6</v>
          </cell>
          <cell r="D58">
            <v>4893</v>
          </cell>
          <cell r="E58">
            <v>8</v>
          </cell>
          <cell r="F58">
            <v>39</v>
          </cell>
          <cell r="G58">
            <v>57</v>
          </cell>
          <cell r="H58">
            <v>6</v>
          </cell>
          <cell r="I58">
            <v>43</v>
          </cell>
          <cell r="J58">
            <v>250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0</v>
          </cell>
          <cell r="P58">
            <v>6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5</v>
          </cell>
          <cell r="V58">
            <v>44</v>
          </cell>
          <cell r="W58">
            <v>0</v>
          </cell>
          <cell r="X58">
            <v>2</v>
          </cell>
          <cell r="Y58">
            <v>8</v>
          </cell>
          <cell r="Z58">
            <v>2</v>
          </cell>
          <cell r="AA58">
            <v>8</v>
          </cell>
          <cell r="AB58">
            <v>26</v>
          </cell>
          <cell r="AC58">
            <v>2</v>
          </cell>
          <cell r="AD58">
            <v>6</v>
          </cell>
          <cell r="AE58">
            <v>4</v>
          </cell>
          <cell r="AF58">
            <v>73</v>
          </cell>
          <cell r="AG58">
            <v>2</v>
          </cell>
          <cell r="AH58">
            <v>8</v>
          </cell>
          <cell r="AI58">
            <v>22</v>
          </cell>
          <cell r="AJ58">
            <v>0</v>
          </cell>
          <cell r="AK58">
            <v>7</v>
          </cell>
          <cell r="AL58">
            <v>31</v>
          </cell>
          <cell r="AM58">
            <v>0</v>
          </cell>
          <cell r="AN58">
            <v>1</v>
          </cell>
          <cell r="AO58">
            <v>8</v>
          </cell>
        </row>
        <row r="59">
          <cell r="A59" t="str">
            <v>当年累計－福井</v>
          </cell>
          <cell r="B59">
            <v>74</v>
          </cell>
          <cell r="C59">
            <v>0</v>
          </cell>
          <cell r="D59">
            <v>1506</v>
          </cell>
          <cell r="E59">
            <v>3</v>
          </cell>
          <cell r="F59">
            <v>15</v>
          </cell>
          <cell r="G59">
            <v>16</v>
          </cell>
          <cell r="H59">
            <v>0</v>
          </cell>
          <cell r="I59">
            <v>14</v>
          </cell>
          <cell r="J59">
            <v>70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</v>
          </cell>
          <cell r="V59">
            <v>16</v>
          </cell>
          <cell r="W59">
            <v>0</v>
          </cell>
          <cell r="X59">
            <v>1</v>
          </cell>
          <cell r="Y59">
            <v>3</v>
          </cell>
          <cell r="Z59">
            <v>0</v>
          </cell>
          <cell r="AA59">
            <v>1</v>
          </cell>
          <cell r="AB59">
            <v>9</v>
          </cell>
          <cell r="AC59">
            <v>0</v>
          </cell>
          <cell r="AD59">
            <v>1</v>
          </cell>
          <cell r="AE59">
            <v>1</v>
          </cell>
          <cell r="AF59">
            <v>25</v>
          </cell>
          <cell r="AG59">
            <v>0</v>
          </cell>
          <cell r="AH59">
            <v>3</v>
          </cell>
          <cell r="AI59">
            <v>3</v>
          </cell>
          <cell r="AJ59">
            <v>0</v>
          </cell>
          <cell r="AK59">
            <v>1</v>
          </cell>
          <cell r="AL59">
            <v>16</v>
          </cell>
          <cell r="AM59">
            <v>0</v>
          </cell>
          <cell r="AN59">
            <v>0</v>
          </cell>
          <cell r="AO59">
            <v>3</v>
          </cell>
        </row>
        <row r="60">
          <cell r="A60" t="str">
            <v>当年累計－福井南</v>
          </cell>
          <cell r="B60">
            <v>54</v>
          </cell>
          <cell r="C60">
            <v>1</v>
          </cell>
          <cell r="D60">
            <v>693</v>
          </cell>
          <cell r="E60">
            <v>1</v>
          </cell>
          <cell r="F60">
            <v>7</v>
          </cell>
          <cell r="G60">
            <v>9</v>
          </cell>
          <cell r="H60">
            <v>1</v>
          </cell>
          <cell r="I60">
            <v>11</v>
          </cell>
          <cell r="J60">
            <v>46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</v>
          </cell>
          <cell r="AB60">
            <v>4</v>
          </cell>
          <cell r="AC60">
            <v>0</v>
          </cell>
          <cell r="AD60">
            <v>3</v>
          </cell>
          <cell r="AE60">
            <v>0</v>
          </cell>
          <cell r="AF60">
            <v>16</v>
          </cell>
          <cell r="AG60">
            <v>0</v>
          </cell>
          <cell r="AH60">
            <v>2</v>
          </cell>
          <cell r="AI60">
            <v>3</v>
          </cell>
          <cell r="AJ60">
            <v>0</v>
          </cell>
          <cell r="AK60">
            <v>4</v>
          </cell>
          <cell r="AL60">
            <v>5</v>
          </cell>
          <cell r="AM60">
            <v>0</v>
          </cell>
          <cell r="AN60">
            <v>0</v>
          </cell>
          <cell r="AO60">
            <v>3</v>
          </cell>
        </row>
        <row r="61">
          <cell r="A61" t="str">
            <v>当年累計－永平寺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当年累計－大野</v>
          </cell>
          <cell r="B62">
            <v>5</v>
          </cell>
          <cell r="C62">
            <v>0</v>
          </cell>
          <cell r="D62">
            <v>145</v>
          </cell>
          <cell r="E62">
            <v>0</v>
          </cell>
          <cell r="F62">
            <v>0</v>
          </cell>
          <cell r="G62">
            <v>2</v>
          </cell>
          <cell r="H62">
            <v>0</v>
          </cell>
          <cell r="I62">
            <v>1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</v>
          </cell>
          <cell r="AC62">
            <v>0</v>
          </cell>
          <cell r="AD62">
            <v>0</v>
          </cell>
          <cell r="AE62">
            <v>1</v>
          </cell>
          <cell r="AF62">
            <v>3</v>
          </cell>
          <cell r="AG62">
            <v>0</v>
          </cell>
          <cell r="AH62">
            <v>1</v>
          </cell>
          <cell r="AI62">
            <v>3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当年累計－勝山</v>
          </cell>
          <cell r="B63">
            <v>0</v>
          </cell>
          <cell r="C63">
            <v>0</v>
          </cell>
          <cell r="D63">
            <v>75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当年累計－あわら</v>
          </cell>
          <cell r="B64">
            <v>9</v>
          </cell>
          <cell r="C64">
            <v>0</v>
          </cell>
          <cell r="D64">
            <v>123</v>
          </cell>
          <cell r="E64">
            <v>0</v>
          </cell>
          <cell r="F64">
            <v>2</v>
          </cell>
          <cell r="G64">
            <v>0</v>
          </cell>
          <cell r="H64">
            <v>0</v>
          </cell>
          <cell r="I64">
            <v>1</v>
          </cell>
          <cell r="J64">
            <v>10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</v>
          </cell>
          <cell r="AG64">
            <v>0</v>
          </cell>
          <cell r="AH64">
            <v>1</v>
          </cell>
          <cell r="AI64">
            <v>1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65" t="str">
            <v>当年累計－坂井</v>
          </cell>
          <cell r="B65">
            <v>22</v>
          </cell>
          <cell r="C65">
            <v>0</v>
          </cell>
          <cell r="D65">
            <v>435</v>
          </cell>
          <cell r="E65">
            <v>1</v>
          </cell>
          <cell r="F65">
            <v>3</v>
          </cell>
          <cell r="G65">
            <v>3</v>
          </cell>
          <cell r="H65">
            <v>0</v>
          </cell>
          <cell r="I65">
            <v>3</v>
          </cell>
          <cell r="J65">
            <v>20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3</v>
          </cell>
          <cell r="W65">
            <v>0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0</v>
          </cell>
          <cell r="AF65">
            <v>4</v>
          </cell>
          <cell r="AG65">
            <v>0</v>
          </cell>
          <cell r="AH65">
            <v>0</v>
          </cell>
          <cell r="AI65">
            <v>1</v>
          </cell>
          <cell r="AJ65">
            <v>0</v>
          </cell>
          <cell r="AK65">
            <v>0</v>
          </cell>
          <cell r="AL65">
            <v>2</v>
          </cell>
          <cell r="AM65">
            <v>0</v>
          </cell>
          <cell r="AN65">
            <v>0</v>
          </cell>
          <cell r="AO65">
            <v>1</v>
          </cell>
        </row>
        <row r="66">
          <cell r="A66" t="str">
            <v>当年累計－坂井西</v>
          </cell>
          <cell r="B66">
            <v>9</v>
          </cell>
          <cell r="C66">
            <v>1</v>
          </cell>
          <cell r="D66">
            <v>98</v>
          </cell>
          <cell r="E66">
            <v>0</v>
          </cell>
          <cell r="F66">
            <v>0</v>
          </cell>
          <cell r="G66">
            <v>2</v>
          </cell>
          <cell r="H66">
            <v>1</v>
          </cell>
          <cell r="I66">
            <v>1</v>
          </cell>
          <cell r="J66">
            <v>7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</v>
          </cell>
          <cell r="AC66">
            <v>1</v>
          </cell>
          <cell r="AD66">
            <v>0</v>
          </cell>
          <cell r="AE66">
            <v>0</v>
          </cell>
          <cell r="AF66">
            <v>2</v>
          </cell>
          <cell r="AG66">
            <v>0</v>
          </cell>
          <cell r="AH66">
            <v>0</v>
          </cell>
          <cell r="AI66">
            <v>1</v>
          </cell>
          <cell r="AJ66">
            <v>0</v>
          </cell>
          <cell r="AK66">
            <v>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67" t="str">
            <v>当年累計－鯖江</v>
          </cell>
          <cell r="B67">
            <v>27</v>
          </cell>
          <cell r="C67">
            <v>1</v>
          </cell>
          <cell r="D67">
            <v>444</v>
          </cell>
          <cell r="E67">
            <v>2</v>
          </cell>
          <cell r="F67">
            <v>6</v>
          </cell>
          <cell r="G67">
            <v>9</v>
          </cell>
          <cell r="H67">
            <v>1</v>
          </cell>
          <cell r="I67">
            <v>4</v>
          </cell>
          <cell r="J67">
            <v>28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</v>
          </cell>
          <cell r="V67">
            <v>7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4</v>
          </cell>
          <cell r="AC67">
            <v>0</v>
          </cell>
          <cell r="AD67">
            <v>1</v>
          </cell>
          <cell r="AE67">
            <v>2</v>
          </cell>
          <cell r="AF67">
            <v>7</v>
          </cell>
          <cell r="AG67">
            <v>0</v>
          </cell>
          <cell r="AH67">
            <v>0</v>
          </cell>
          <cell r="AI67">
            <v>4</v>
          </cell>
          <cell r="AJ67">
            <v>0</v>
          </cell>
          <cell r="AK67">
            <v>0</v>
          </cell>
          <cell r="AL67">
            <v>2</v>
          </cell>
          <cell r="AM67">
            <v>0</v>
          </cell>
          <cell r="AN67">
            <v>1</v>
          </cell>
          <cell r="AO67">
            <v>1</v>
          </cell>
        </row>
        <row r="68">
          <cell r="A68" t="str">
            <v>当年累計－越前</v>
          </cell>
          <cell r="B68">
            <v>22</v>
          </cell>
          <cell r="C68">
            <v>2</v>
          </cell>
          <cell r="D68">
            <v>494</v>
          </cell>
          <cell r="E68">
            <v>1</v>
          </cell>
          <cell r="F68">
            <v>0</v>
          </cell>
          <cell r="G68">
            <v>5</v>
          </cell>
          <cell r="H68">
            <v>2</v>
          </cell>
          <cell r="I68">
            <v>2</v>
          </cell>
          <cell r="J68">
            <v>18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</v>
          </cell>
          <cell r="Z68">
            <v>1</v>
          </cell>
          <cell r="AA68">
            <v>2</v>
          </cell>
          <cell r="AB68">
            <v>0</v>
          </cell>
          <cell r="AC68">
            <v>1</v>
          </cell>
          <cell r="AD68">
            <v>0</v>
          </cell>
          <cell r="AE68">
            <v>0</v>
          </cell>
          <cell r="AF68">
            <v>4</v>
          </cell>
          <cell r="AG68">
            <v>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2</v>
          </cell>
          <cell r="AM68">
            <v>0</v>
          </cell>
          <cell r="AN68">
            <v>0</v>
          </cell>
          <cell r="AO68">
            <v>0</v>
          </cell>
        </row>
        <row r="69">
          <cell r="A69" t="str">
            <v>当年累計－敦賀</v>
          </cell>
          <cell r="B69">
            <v>29</v>
          </cell>
          <cell r="C69">
            <v>1</v>
          </cell>
          <cell r="D69">
            <v>434</v>
          </cell>
          <cell r="E69">
            <v>0</v>
          </cell>
          <cell r="F69">
            <v>3</v>
          </cell>
          <cell r="G69">
            <v>8</v>
          </cell>
          <cell r="H69">
            <v>1</v>
          </cell>
          <cell r="I69">
            <v>2</v>
          </cell>
          <cell r="J69">
            <v>27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3</v>
          </cell>
          <cell r="W69">
            <v>0</v>
          </cell>
          <cell r="X69">
            <v>0</v>
          </cell>
          <cell r="Y69">
            <v>3</v>
          </cell>
          <cell r="Z69">
            <v>0</v>
          </cell>
          <cell r="AA69">
            <v>0</v>
          </cell>
          <cell r="AB69">
            <v>6</v>
          </cell>
          <cell r="AC69">
            <v>0</v>
          </cell>
          <cell r="AD69">
            <v>0</v>
          </cell>
          <cell r="AE69">
            <v>0</v>
          </cell>
          <cell r="AF69">
            <v>8</v>
          </cell>
          <cell r="AG69">
            <v>0</v>
          </cell>
          <cell r="AH69">
            <v>1</v>
          </cell>
          <cell r="AI69">
            <v>6</v>
          </cell>
          <cell r="AJ69">
            <v>0</v>
          </cell>
          <cell r="AK69">
            <v>0</v>
          </cell>
          <cell r="AL69">
            <v>2</v>
          </cell>
          <cell r="AM69">
            <v>0</v>
          </cell>
          <cell r="AN69">
            <v>0</v>
          </cell>
          <cell r="AO69">
            <v>0</v>
          </cell>
        </row>
        <row r="70">
          <cell r="A70" t="str">
            <v>当年累計－小浜</v>
          </cell>
          <cell r="B70">
            <v>11</v>
          </cell>
          <cell r="C70">
            <v>0</v>
          </cell>
          <cell r="D70">
            <v>285</v>
          </cell>
          <cell r="E70">
            <v>0</v>
          </cell>
          <cell r="F70">
            <v>1</v>
          </cell>
          <cell r="G70">
            <v>3</v>
          </cell>
          <cell r="H70">
            <v>0</v>
          </cell>
          <cell r="I70">
            <v>4</v>
          </cell>
          <cell r="J70">
            <v>12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</v>
          </cell>
          <cell r="AB70">
            <v>1</v>
          </cell>
          <cell r="AC70">
            <v>0</v>
          </cell>
          <cell r="AD70">
            <v>0</v>
          </cell>
          <cell r="AE70">
            <v>0</v>
          </cell>
          <cell r="AF70">
            <v>1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1</v>
          </cell>
          <cell r="AM70">
            <v>0</v>
          </cell>
          <cell r="AN70">
            <v>0</v>
          </cell>
          <cell r="AO70">
            <v>0</v>
          </cell>
        </row>
        <row r="71">
          <cell r="A71" t="str">
            <v>当年累計－高速隊</v>
          </cell>
          <cell r="B71">
            <v>5</v>
          </cell>
          <cell r="C71">
            <v>0</v>
          </cell>
          <cell r="D71">
            <v>161</v>
          </cell>
          <cell r="E71">
            <v>0</v>
          </cell>
          <cell r="F71">
            <v>2</v>
          </cell>
          <cell r="G71">
            <v>0</v>
          </cell>
          <cell r="H71">
            <v>0</v>
          </cell>
          <cell r="I71">
            <v>0</v>
          </cell>
          <cell r="J71">
            <v>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3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0</v>
          </cell>
        </row>
        <row r="72">
          <cell r="A72" t="str">
            <v>前年累計－合計</v>
          </cell>
          <cell r="B72">
            <v>289</v>
          </cell>
          <cell r="C72">
            <v>10</v>
          </cell>
          <cell r="D72">
            <v>4994</v>
          </cell>
          <cell r="E72">
            <v>8</v>
          </cell>
          <cell r="F72">
            <v>33</v>
          </cell>
          <cell r="G72">
            <v>68</v>
          </cell>
          <cell r="H72">
            <v>10</v>
          </cell>
          <cell r="I72">
            <v>72</v>
          </cell>
          <cell r="J72">
            <v>256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5</v>
          </cell>
          <cell r="Q72">
            <v>0</v>
          </cell>
          <cell r="R72">
            <v>2</v>
          </cell>
          <cell r="S72">
            <v>2</v>
          </cell>
          <cell r="T72">
            <v>1</v>
          </cell>
          <cell r="U72">
            <v>9</v>
          </cell>
          <cell r="V72">
            <v>30</v>
          </cell>
          <cell r="W72">
            <v>1</v>
          </cell>
          <cell r="X72">
            <v>4</v>
          </cell>
          <cell r="Y72">
            <v>17</v>
          </cell>
          <cell r="Z72">
            <v>0</v>
          </cell>
          <cell r="AA72">
            <v>19</v>
          </cell>
          <cell r="AB72">
            <v>11</v>
          </cell>
          <cell r="AC72">
            <v>4</v>
          </cell>
          <cell r="AD72">
            <v>7</v>
          </cell>
          <cell r="AE72">
            <v>8</v>
          </cell>
          <cell r="AF72">
            <v>81</v>
          </cell>
          <cell r="AG72">
            <v>1</v>
          </cell>
          <cell r="AH72">
            <v>8</v>
          </cell>
          <cell r="AI72">
            <v>23</v>
          </cell>
          <cell r="AJ72">
            <v>1</v>
          </cell>
          <cell r="AK72">
            <v>11</v>
          </cell>
          <cell r="AL72">
            <v>37</v>
          </cell>
          <cell r="AM72">
            <v>1</v>
          </cell>
          <cell r="AN72">
            <v>4</v>
          </cell>
          <cell r="AO72">
            <v>7</v>
          </cell>
        </row>
        <row r="73">
          <cell r="A73" t="str">
            <v>前年累計－福井</v>
          </cell>
          <cell r="B73">
            <v>107</v>
          </cell>
          <cell r="C73">
            <v>1</v>
          </cell>
          <cell r="D73">
            <v>1487</v>
          </cell>
          <cell r="E73">
            <v>6</v>
          </cell>
          <cell r="F73">
            <v>12</v>
          </cell>
          <cell r="G73">
            <v>22</v>
          </cell>
          <cell r="H73">
            <v>1</v>
          </cell>
          <cell r="I73">
            <v>24</v>
          </cell>
          <cell r="J73">
            <v>104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3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3</v>
          </cell>
          <cell r="V73">
            <v>12</v>
          </cell>
          <cell r="W73">
            <v>0</v>
          </cell>
          <cell r="X73">
            <v>1</v>
          </cell>
          <cell r="Y73">
            <v>7</v>
          </cell>
          <cell r="Z73">
            <v>0</v>
          </cell>
          <cell r="AA73">
            <v>4</v>
          </cell>
          <cell r="AB73">
            <v>2</v>
          </cell>
          <cell r="AC73">
            <v>1</v>
          </cell>
          <cell r="AD73">
            <v>6</v>
          </cell>
          <cell r="AE73">
            <v>3</v>
          </cell>
          <cell r="AF73">
            <v>32</v>
          </cell>
          <cell r="AG73">
            <v>0</v>
          </cell>
          <cell r="AH73">
            <v>3</v>
          </cell>
          <cell r="AI73">
            <v>10</v>
          </cell>
          <cell r="AJ73">
            <v>0</v>
          </cell>
          <cell r="AK73">
            <v>5</v>
          </cell>
          <cell r="AL73">
            <v>17</v>
          </cell>
          <cell r="AM73">
            <v>0</v>
          </cell>
          <cell r="AN73">
            <v>0</v>
          </cell>
          <cell r="AO73">
            <v>2</v>
          </cell>
        </row>
        <row r="74">
          <cell r="A74" t="str">
            <v>前年累計－福井南</v>
          </cell>
          <cell r="B74">
            <v>37</v>
          </cell>
          <cell r="C74">
            <v>1</v>
          </cell>
          <cell r="D74">
            <v>763</v>
          </cell>
          <cell r="E74">
            <v>0</v>
          </cell>
          <cell r="F74">
            <v>5</v>
          </cell>
          <cell r="G74">
            <v>12</v>
          </cell>
          <cell r="H74">
            <v>1</v>
          </cell>
          <cell r="I74">
            <v>8</v>
          </cell>
          <cell r="J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6</v>
          </cell>
          <cell r="W74">
            <v>0</v>
          </cell>
          <cell r="X74">
            <v>1</v>
          </cell>
          <cell r="Y74">
            <v>6</v>
          </cell>
          <cell r="Z74">
            <v>0</v>
          </cell>
          <cell r="AA74">
            <v>4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9</v>
          </cell>
          <cell r="AG74">
            <v>0</v>
          </cell>
          <cell r="AH74">
            <v>3</v>
          </cell>
          <cell r="AI74">
            <v>4</v>
          </cell>
          <cell r="AJ74">
            <v>0</v>
          </cell>
          <cell r="AK74">
            <v>1</v>
          </cell>
          <cell r="AL74">
            <v>2</v>
          </cell>
          <cell r="AM74">
            <v>0</v>
          </cell>
          <cell r="AN74">
            <v>0</v>
          </cell>
          <cell r="AO74">
            <v>0</v>
          </cell>
        </row>
        <row r="75">
          <cell r="A75" t="str">
            <v>前年累計－永平寺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76" t="str">
            <v>前年累計－大野</v>
          </cell>
          <cell r="B76">
            <v>4</v>
          </cell>
          <cell r="C76">
            <v>0</v>
          </cell>
          <cell r="D76">
            <v>122</v>
          </cell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3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1</v>
          </cell>
          <cell r="AO76">
            <v>0</v>
          </cell>
        </row>
        <row r="77">
          <cell r="A77" t="str">
            <v>前年累計－勝山</v>
          </cell>
          <cell r="B77">
            <v>5</v>
          </cell>
          <cell r="C77">
            <v>0</v>
          </cell>
          <cell r="D77">
            <v>100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1</v>
          </cell>
          <cell r="AF77">
            <v>2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</v>
          </cell>
          <cell r="AM77">
            <v>0</v>
          </cell>
          <cell r="AN77">
            <v>0</v>
          </cell>
          <cell r="AO77">
            <v>0</v>
          </cell>
        </row>
        <row r="78">
          <cell r="A78" t="str">
            <v>前年累計－あわら</v>
          </cell>
          <cell r="B78">
            <v>6</v>
          </cell>
          <cell r="C78">
            <v>0</v>
          </cell>
          <cell r="D78">
            <v>147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2</v>
          </cell>
          <cell r="J78">
            <v>5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  <cell r="AK78">
            <v>0</v>
          </cell>
          <cell r="AL78">
            <v>2</v>
          </cell>
          <cell r="AM78">
            <v>0</v>
          </cell>
          <cell r="AN78">
            <v>1</v>
          </cell>
          <cell r="AO78">
            <v>0</v>
          </cell>
        </row>
        <row r="79">
          <cell r="A79" t="str">
            <v>前年累計－坂井</v>
          </cell>
          <cell r="B79">
            <v>32</v>
          </cell>
          <cell r="C79">
            <v>1</v>
          </cell>
          <cell r="D79">
            <v>434</v>
          </cell>
          <cell r="E79">
            <v>0</v>
          </cell>
          <cell r="F79">
            <v>3</v>
          </cell>
          <cell r="G79">
            <v>7</v>
          </cell>
          <cell r="H79">
            <v>1</v>
          </cell>
          <cell r="I79">
            <v>8</v>
          </cell>
          <cell r="J79">
            <v>31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2</v>
          </cell>
          <cell r="V79">
            <v>1</v>
          </cell>
          <cell r="W79">
            <v>0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2</v>
          </cell>
          <cell r="AC79">
            <v>0</v>
          </cell>
          <cell r="AD79">
            <v>1</v>
          </cell>
          <cell r="AE79">
            <v>3</v>
          </cell>
          <cell r="AF79">
            <v>6</v>
          </cell>
          <cell r="AG79">
            <v>0</v>
          </cell>
          <cell r="AH79">
            <v>0</v>
          </cell>
          <cell r="AI79">
            <v>1</v>
          </cell>
          <cell r="AJ79">
            <v>0</v>
          </cell>
          <cell r="AK79">
            <v>0</v>
          </cell>
          <cell r="AL79">
            <v>5</v>
          </cell>
          <cell r="AM79">
            <v>0</v>
          </cell>
          <cell r="AN79">
            <v>0</v>
          </cell>
          <cell r="AO79">
            <v>1</v>
          </cell>
        </row>
        <row r="80">
          <cell r="A80" t="str">
            <v>前年累計－坂井西</v>
          </cell>
          <cell r="B80">
            <v>7</v>
          </cell>
          <cell r="C80">
            <v>0</v>
          </cell>
          <cell r="D80">
            <v>75</v>
          </cell>
          <cell r="E80">
            <v>0</v>
          </cell>
          <cell r="F80">
            <v>1</v>
          </cell>
          <cell r="G80">
            <v>3</v>
          </cell>
          <cell r="H80">
            <v>0</v>
          </cell>
          <cell r="I80">
            <v>1</v>
          </cell>
          <cell r="J80">
            <v>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</v>
          </cell>
          <cell r="W80">
            <v>0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5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  <cell r="AK80">
            <v>0</v>
          </cell>
          <cell r="AL80">
            <v>2</v>
          </cell>
          <cell r="AM80">
            <v>0</v>
          </cell>
          <cell r="AN80">
            <v>1</v>
          </cell>
          <cell r="AO80">
            <v>0</v>
          </cell>
        </row>
        <row r="81">
          <cell r="A81" t="str">
            <v>前年累計－鯖江</v>
          </cell>
          <cell r="B81">
            <v>24</v>
          </cell>
          <cell r="C81">
            <v>1</v>
          </cell>
          <cell r="D81">
            <v>484</v>
          </cell>
          <cell r="E81">
            <v>0</v>
          </cell>
          <cell r="F81">
            <v>0</v>
          </cell>
          <cell r="G81">
            <v>7</v>
          </cell>
          <cell r="H81">
            <v>1</v>
          </cell>
          <cell r="I81">
            <v>4</v>
          </cell>
          <cell r="J81">
            <v>22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</v>
          </cell>
          <cell r="Z81">
            <v>0</v>
          </cell>
          <cell r="AA81">
            <v>2</v>
          </cell>
          <cell r="AB81">
            <v>3</v>
          </cell>
          <cell r="AC81">
            <v>1</v>
          </cell>
          <cell r="AD81">
            <v>0</v>
          </cell>
          <cell r="AE81">
            <v>0</v>
          </cell>
          <cell r="AF81">
            <v>5</v>
          </cell>
          <cell r="AG81">
            <v>0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3</v>
          </cell>
          <cell r="AM81">
            <v>1</v>
          </cell>
          <cell r="AN81">
            <v>1</v>
          </cell>
          <cell r="AO81">
            <v>0</v>
          </cell>
        </row>
        <row r="82">
          <cell r="A82" t="str">
            <v>前年累計－越前</v>
          </cell>
          <cell r="B82">
            <v>13</v>
          </cell>
          <cell r="C82">
            <v>1</v>
          </cell>
          <cell r="D82">
            <v>537</v>
          </cell>
          <cell r="E82">
            <v>0</v>
          </cell>
          <cell r="F82">
            <v>2</v>
          </cell>
          <cell r="G82">
            <v>3</v>
          </cell>
          <cell r="H82">
            <v>1</v>
          </cell>
          <cell r="I82">
            <v>6</v>
          </cell>
          <cell r="J82">
            <v>11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3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</v>
          </cell>
          <cell r="AB82">
            <v>0</v>
          </cell>
          <cell r="AC82">
            <v>1</v>
          </cell>
          <cell r="AD82">
            <v>0</v>
          </cell>
          <cell r="AE82">
            <v>0</v>
          </cell>
          <cell r="AF82">
            <v>2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2</v>
          </cell>
        </row>
        <row r="83">
          <cell r="A83" t="str">
            <v>前年累計－敦賀</v>
          </cell>
          <cell r="B83">
            <v>25</v>
          </cell>
          <cell r="C83">
            <v>2</v>
          </cell>
          <cell r="D83">
            <v>418</v>
          </cell>
          <cell r="E83">
            <v>2</v>
          </cell>
          <cell r="F83">
            <v>2</v>
          </cell>
          <cell r="G83">
            <v>6</v>
          </cell>
          <cell r="H83">
            <v>2</v>
          </cell>
          <cell r="I83">
            <v>7</v>
          </cell>
          <cell r="J83">
            <v>19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</v>
          </cell>
          <cell r="W83">
            <v>1</v>
          </cell>
          <cell r="X83">
            <v>0</v>
          </cell>
          <cell r="Y83">
            <v>1</v>
          </cell>
          <cell r="Z83">
            <v>0</v>
          </cell>
          <cell r="AA83">
            <v>2</v>
          </cell>
          <cell r="AB83">
            <v>2</v>
          </cell>
          <cell r="AC83">
            <v>0</v>
          </cell>
          <cell r="AD83">
            <v>0</v>
          </cell>
          <cell r="AE83">
            <v>0</v>
          </cell>
          <cell r="AF83">
            <v>11</v>
          </cell>
          <cell r="AG83">
            <v>1</v>
          </cell>
          <cell r="AH83">
            <v>2</v>
          </cell>
          <cell r="AI83">
            <v>3</v>
          </cell>
          <cell r="AJ83">
            <v>0</v>
          </cell>
          <cell r="AK83">
            <v>2</v>
          </cell>
          <cell r="AL83">
            <v>3</v>
          </cell>
          <cell r="AM83">
            <v>0</v>
          </cell>
          <cell r="AN83">
            <v>0</v>
          </cell>
          <cell r="AO83">
            <v>1</v>
          </cell>
        </row>
        <row r="84">
          <cell r="A84" t="str">
            <v>前年累計－小浜</v>
          </cell>
          <cell r="B84">
            <v>19</v>
          </cell>
          <cell r="C84">
            <v>2</v>
          </cell>
          <cell r="D84">
            <v>258</v>
          </cell>
          <cell r="E84">
            <v>0</v>
          </cell>
          <cell r="F84">
            <v>5</v>
          </cell>
          <cell r="G84">
            <v>3</v>
          </cell>
          <cell r="H84">
            <v>2</v>
          </cell>
          <cell r="I84">
            <v>3</v>
          </cell>
          <cell r="J84">
            <v>15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1</v>
          </cell>
          <cell r="V84">
            <v>3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1</v>
          </cell>
          <cell r="AC84">
            <v>1</v>
          </cell>
          <cell r="AD84">
            <v>0</v>
          </cell>
          <cell r="AE84">
            <v>0</v>
          </cell>
          <cell r="AF84">
            <v>4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  <cell r="AK84">
            <v>1</v>
          </cell>
          <cell r="AL84">
            <v>1</v>
          </cell>
          <cell r="AM84">
            <v>0</v>
          </cell>
          <cell r="AN84">
            <v>0</v>
          </cell>
          <cell r="AO84">
            <v>1</v>
          </cell>
        </row>
        <row r="85">
          <cell r="A85" t="str">
            <v>前年累計－高速隊</v>
          </cell>
          <cell r="B85">
            <v>10</v>
          </cell>
          <cell r="C85">
            <v>1</v>
          </cell>
          <cell r="D85">
            <v>169</v>
          </cell>
          <cell r="E85">
            <v>0</v>
          </cell>
          <cell r="F85">
            <v>1</v>
          </cell>
          <cell r="G85">
            <v>3</v>
          </cell>
          <cell r="H85">
            <v>1</v>
          </cell>
          <cell r="I85">
            <v>6</v>
          </cell>
          <cell r="J85">
            <v>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2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561"/>
  <sheetViews>
    <sheetView workbookViewId="0"/>
  </sheetViews>
  <sheetFormatPr defaultRowHeight="13.5" x14ac:dyDescent="0.15"/>
  <cols>
    <col min="1" max="8" width="9" collapsed="1"/>
  </cols>
  <sheetData>
    <row r="2" spans="1:8" x14ac:dyDescent="0.15">
      <c r="A2" s="278" t="s">
        <v>166</v>
      </c>
      <c r="B2" s="278"/>
      <c r="C2" s="278"/>
      <c r="D2" s="278"/>
      <c r="E2" s="278"/>
      <c r="F2" s="278"/>
      <c r="G2" s="278"/>
      <c r="H2" s="278"/>
    </row>
    <row r="3" spans="1:8" x14ac:dyDescent="0.15">
      <c r="A3" t="s">
        <v>160</v>
      </c>
      <c r="B3" t="s">
        <v>161</v>
      </c>
      <c r="C3" t="s">
        <v>162</v>
      </c>
      <c r="D3" t="s">
        <v>163</v>
      </c>
      <c r="E3" t="s">
        <v>164</v>
      </c>
      <c r="F3" t="s">
        <v>1</v>
      </c>
      <c r="G3" t="s">
        <v>135</v>
      </c>
      <c r="H3" t="s">
        <v>165</v>
      </c>
    </row>
    <row r="4" spans="1:8" x14ac:dyDescent="0.15">
      <c r="A4" s="265">
        <v>2023</v>
      </c>
      <c r="B4" s="265">
        <v>1</v>
      </c>
      <c r="C4" s="265" t="s">
        <v>107</v>
      </c>
      <c r="D4" s="265">
        <v>3</v>
      </c>
      <c r="E4" s="265">
        <v>68</v>
      </c>
      <c r="F4" s="265">
        <v>0</v>
      </c>
      <c r="G4" s="265">
        <v>3</v>
      </c>
      <c r="H4" s="265">
        <v>2</v>
      </c>
    </row>
    <row r="5" spans="1:8" x14ac:dyDescent="0.15">
      <c r="A5" s="265">
        <v>2023</v>
      </c>
      <c r="B5" s="265">
        <v>1</v>
      </c>
      <c r="C5" s="265" t="s">
        <v>103</v>
      </c>
      <c r="D5" s="265">
        <v>13</v>
      </c>
      <c r="E5" s="265">
        <v>185</v>
      </c>
      <c r="F5" s="265">
        <v>2</v>
      </c>
      <c r="G5" s="265">
        <v>4</v>
      </c>
      <c r="H5" s="265">
        <v>9</v>
      </c>
    </row>
    <row r="6" spans="1:8" x14ac:dyDescent="0.15">
      <c r="A6" s="265">
        <v>2023</v>
      </c>
      <c r="B6" s="265">
        <v>1</v>
      </c>
      <c r="C6" s="265" t="s">
        <v>102</v>
      </c>
      <c r="D6" s="265">
        <v>11</v>
      </c>
      <c r="E6" s="265">
        <v>155</v>
      </c>
      <c r="F6" s="265">
        <v>0</v>
      </c>
      <c r="G6" s="265">
        <v>5</v>
      </c>
      <c r="H6" s="265">
        <v>6</v>
      </c>
    </row>
    <row r="7" spans="1:8" x14ac:dyDescent="0.15">
      <c r="A7" s="265">
        <v>2023</v>
      </c>
      <c r="B7" s="265">
        <v>1</v>
      </c>
      <c r="C7" s="265" t="s">
        <v>108</v>
      </c>
      <c r="D7" s="265">
        <v>2</v>
      </c>
      <c r="E7" s="265">
        <v>36</v>
      </c>
      <c r="F7" s="265">
        <v>0</v>
      </c>
      <c r="G7" s="265">
        <v>1</v>
      </c>
      <c r="H7" s="265">
        <v>1</v>
      </c>
    </row>
    <row r="8" spans="1:8" x14ac:dyDescent="0.15">
      <c r="A8" s="265">
        <v>2023</v>
      </c>
      <c r="B8" s="265">
        <v>1</v>
      </c>
      <c r="C8" s="265" t="s">
        <v>112</v>
      </c>
      <c r="D8" s="265">
        <v>28</v>
      </c>
      <c r="E8" s="265">
        <v>575</v>
      </c>
      <c r="F8" s="265">
        <v>0</v>
      </c>
      <c r="G8" s="265">
        <v>3</v>
      </c>
      <c r="H8" s="265">
        <v>29</v>
      </c>
    </row>
    <row r="9" spans="1:8" x14ac:dyDescent="0.15">
      <c r="A9" s="265">
        <v>2023</v>
      </c>
      <c r="B9" s="265">
        <v>1</v>
      </c>
      <c r="C9" s="265" t="s">
        <v>105</v>
      </c>
      <c r="D9" s="265">
        <v>1</v>
      </c>
      <c r="E9" s="265">
        <v>38</v>
      </c>
      <c r="F9" s="265">
        <v>0</v>
      </c>
      <c r="G9" s="265">
        <v>0</v>
      </c>
      <c r="H9" s="265">
        <v>1</v>
      </c>
    </row>
    <row r="10" spans="1:8" x14ac:dyDescent="0.15">
      <c r="A10" s="265">
        <v>2023</v>
      </c>
      <c r="B10" s="265">
        <v>1</v>
      </c>
      <c r="C10" s="265" t="s">
        <v>109</v>
      </c>
      <c r="D10" s="265">
        <v>1</v>
      </c>
      <c r="E10" s="265">
        <v>68</v>
      </c>
      <c r="F10" s="265">
        <v>0</v>
      </c>
      <c r="G10" s="265">
        <v>0</v>
      </c>
      <c r="H10" s="265">
        <v>1</v>
      </c>
    </row>
    <row r="11" spans="1:8" x14ac:dyDescent="0.15">
      <c r="A11" s="265">
        <v>2023</v>
      </c>
      <c r="B11" s="265">
        <v>1</v>
      </c>
      <c r="C11" s="265" t="s">
        <v>106</v>
      </c>
      <c r="D11" s="265">
        <v>12</v>
      </c>
      <c r="E11" s="265">
        <v>176</v>
      </c>
      <c r="F11" s="265">
        <v>0</v>
      </c>
      <c r="G11" s="265">
        <v>0</v>
      </c>
      <c r="H11" s="265">
        <v>15</v>
      </c>
    </row>
    <row r="12" spans="1:8" x14ac:dyDescent="0.15">
      <c r="A12" s="265">
        <v>2023</v>
      </c>
      <c r="B12" s="265">
        <v>1</v>
      </c>
      <c r="C12" s="265" t="s">
        <v>111</v>
      </c>
      <c r="D12" s="265">
        <v>14</v>
      </c>
      <c r="E12" s="265">
        <v>302</v>
      </c>
      <c r="F12" s="265">
        <v>0</v>
      </c>
      <c r="G12" s="265">
        <v>2</v>
      </c>
      <c r="H12" s="265">
        <v>14</v>
      </c>
    </row>
    <row r="13" spans="1:8" x14ac:dyDescent="0.15">
      <c r="A13" s="265">
        <v>2023</v>
      </c>
      <c r="B13" s="265">
        <v>1</v>
      </c>
      <c r="C13" s="265" t="s">
        <v>101</v>
      </c>
      <c r="D13" s="265">
        <v>3</v>
      </c>
      <c r="E13" s="265">
        <v>104</v>
      </c>
      <c r="F13" s="265">
        <v>0</v>
      </c>
      <c r="G13" s="265">
        <v>1</v>
      </c>
      <c r="H13" s="265">
        <v>2</v>
      </c>
    </row>
    <row r="14" spans="1:8" x14ac:dyDescent="0.15">
      <c r="A14" s="265">
        <v>2023</v>
      </c>
      <c r="B14" s="265">
        <v>1</v>
      </c>
      <c r="C14" s="265" t="s">
        <v>100</v>
      </c>
      <c r="D14" s="265">
        <v>2</v>
      </c>
      <c r="E14" s="265">
        <v>69</v>
      </c>
      <c r="F14" s="265">
        <v>0</v>
      </c>
      <c r="G14" s="265">
        <v>1</v>
      </c>
      <c r="H14" s="265">
        <v>1</v>
      </c>
    </row>
    <row r="15" spans="1:8" x14ac:dyDescent="0.15">
      <c r="A15" s="265">
        <v>2023</v>
      </c>
      <c r="B15" s="265">
        <v>1</v>
      </c>
      <c r="C15" s="265" t="s">
        <v>104</v>
      </c>
      <c r="D15" s="265">
        <v>9</v>
      </c>
      <c r="E15" s="265">
        <v>215</v>
      </c>
      <c r="F15" s="265">
        <v>0</v>
      </c>
      <c r="G15" s="265">
        <v>2</v>
      </c>
      <c r="H15" s="265">
        <v>8</v>
      </c>
    </row>
    <row r="16" spans="1:8" x14ac:dyDescent="0.15">
      <c r="A16" s="265">
        <v>2023</v>
      </c>
      <c r="B16" s="265">
        <v>2</v>
      </c>
      <c r="C16" s="265" t="s">
        <v>104</v>
      </c>
      <c r="D16" s="265">
        <v>8</v>
      </c>
      <c r="E16" s="265">
        <v>138</v>
      </c>
      <c r="F16" s="265">
        <v>0</v>
      </c>
      <c r="G16" s="265">
        <v>1</v>
      </c>
      <c r="H16" s="265">
        <v>7</v>
      </c>
    </row>
    <row r="17" spans="1:8" x14ac:dyDescent="0.15">
      <c r="A17" s="265">
        <v>2023</v>
      </c>
      <c r="B17" s="265">
        <v>2</v>
      </c>
      <c r="C17" s="265" t="s">
        <v>107</v>
      </c>
      <c r="D17" s="265">
        <v>1</v>
      </c>
      <c r="E17" s="265">
        <v>47</v>
      </c>
      <c r="F17" s="265">
        <v>0</v>
      </c>
      <c r="G17" s="265">
        <v>0</v>
      </c>
      <c r="H17" s="265">
        <v>1</v>
      </c>
    </row>
    <row r="18" spans="1:8" x14ac:dyDescent="0.15">
      <c r="A18" s="265">
        <v>2023</v>
      </c>
      <c r="B18" s="265">
        <v>2</v>
      </c>
      <c r="C18" s="265" t="s">
        <v>109</v>
      </c>
      <c r="D18" s="265">
        <v>3</v>
      </c>
      <c r="E18" s="265">
        <v>55</v>
      </c>
      <c r="F18" s="265">
        <v>1</v>
      </c>
      <c r="G18" s="265">
        <v>2</v>
      </c>
      <c r="H18" s="265">
        <v>0</v>
      </c>
    </row>
    <row r="19" spans="1:8" x14ac:dyDescent="0.15">
      <c r="A19" s="265">
        <v>2023</v>
      </c>
      <c r="B19" s="265">
        <v>2</v>
      </c>
      <c r="C19" s="265" t="s">
        <v>111</v>
      </c>
      <c r="D19" s="265">
        <v>8</v>
      </c>
      <c r="E19" s="265">
        <v>301</v>
      </c>
      <c r="F19" s="265">
        <v>0</v>
      </c>
      <c r="G19" s="265">
        <v>1</v>
      </c>
      <c r="H19" s="265">
        <v>7</v>
      </c>
    </row>
    <row r="20" spans="1:8" x14ac:dyDescent="0.15">
      <c r="A20" s="265">
        <v>2023</v>
      </c>
      <c r="B20" s="265">
        <v>2</v>
      </c>
      <c r="C20" s="265" t="s">
        <v>106</v>
      </c>
      <c r="D20" s="265">
        <v>10</v>
      </c>
      <c r="E20" s="265">
        <v>150</v>
      </c>
      <c r="F20" s="265">
        <v>0</v>
      </c>
      <c r="G20" s="265">
        <v>1</v>
      </c>
      <c r="H20" s="265">
        <v>9</v>
      </c>
    </row>
    <row r="21" spans="1:8" x14ac:dyDescent="0.15">
      <c r="A21" s="265">
        <v>2023</v>
      </c>
      <c r="B21" s="265">
        <v>2</v>
      </c>
      <c r="C21" s="265" t="s">
        <v>112</v>
      </c>
      <c r="D21" s="265">
        <v>24</v>
      </c>
      <c r="E21" s="265">
        <v>538</v>
      </c>
      <c r="F21" s="265">
        <v>0</v>
      </c>
      <c r="G21" s="265">
        <v>3</v>
      </c>
      <c r="H21" s="265">
        <v>25</v>
      </c>
    </row>
    <row r="22" spans="1:8" x14ac:dyDescent="0.15">
      <c r="A22" s="265">
        <v>2023</v>
      </c>
      <c r="B22" s="265">
        <v>2</v>
      </c>
      <c r="C22" s="265" t="s">
        <v>101</v>
      </c>
      <c r="D22" s="265">
        <v>3</v>
      </c>
      <c r="E22" s="265">
        <v>66</v>
      </c>
      <c r="F22" s="265">
        <v>0</v>
      </c>
      <c r="G22" s="265">
        <v>0</v>
      </c>
      <c r="H22" s="265">
        <v>5</v>
      </c>
    </row>
    <row r="23" spans="1:8" x14ac:dyDescent="0.15">
      <c r="A23" s="265">
        <v>2023</v>
      </c>
      <c r="B23" s="265">
        <v>2</v>
      </c>
      <c r="C23" s="265" t="s">
        <v>103</v>
      </c>
      <c r="D23" s="265">
        <v>3</v>
      </c>
      <c r="E23" s="265">
        <v>170</v>
      </c>
      <c r="F23" s="265">
        <v>1</v>
      </c>
      <c r="G23" s="265">
        <v>0</v>
      </c>
      <c r="H23" s="265">
        <v>2</v>
      </c>
    </row>
    <row r="24" spans="1:8" x14ac:dyDescent="0.15">
      <c r="A24" s="265">
        <v>2023</v>
      </c>
      <c r="B24" s="265">
        <v>2</v>
      </c>
      <c r="C24" s="265" t="s">
        <v>105</v>
      </c>
      <c r="D24" s="265">
        <v>2</v>
      </c>
      <c r="E24" s="265">
        <v>34</v>
      </c>
      <c r="F24" s="265">
        <v>0</v>
      </c>
      <c r="G24" s="265">
        <v>0</v>
      </c>
      <c r="H24" s="265">
        <v>2</v>
      </c>
    </row>
    <row r="25" spans="1:8" x14ac:dyDescent="0.15">
      <c r="A25" s="265">
        <v>2023</v>
      </c>
      <c r="B25" s="265">
        <v>2</v>
      </c>
      <c r="C25" s="265" t="s">
        <v>108</v>
      </c>
      <c r="D25" s="265">
        <v>3</v>
      </c>
      <c r="E25" s="265">
        <v>43</v>
      </c>
      <c r="F25" s="265">
        <v>0</v>
      </c>
      <c r="G25" s="265">
        <v>2</v>
      </c>
      <c r="H25" s="265">
        <v>1</v>
      </c>
    </row>
    <row r="26" spans="1:8" x14ac:dyDescent="0.15">
      <c r="A26" s="265">
        <v>2023</v>
      </c>
      <c r="B26" s="265">
        <v>2</v>
      </c>
      <c r="C26" s="265" t="s">
        <v>100</v>
      </c>
      <c r="D26" s="265">
        <v>1</v>
      </c>
      <c r="E26" s="265">
        <v>51</v>
      </c>
      <c r="F26" s="265">
        <v>0</v>
      </c>
      <c r="G26" s="265">
        <v>0</v>
      </c>
      <c r="H26" s="265">
        <v>2</v>
      </c>
    </row>
    <row r="27" spans="1:8" x14ac:dyDescent="0.15">
      <c r="A27" s="265">
        <v>2023</v>
      </c>
      <c r="B27" s="265">
        <v>2</v>
      </c>
      <c r="C27" s="265" t="s">
        <v>102</v>
      </c>
      <c r="D27" s="265">
        <v>5</v>
      </c>
      <c r="E27" s="265">
        <v>109</v>
      </c>
      <c r="F27" s="265">
        <v>0</v>
      </c>
      <c r="G27" s="265">
        <v>3</v>
      </c>
      <c r="H27" s="265">
        <v>2</v>
      </c>
    </row>
    <row r="28" spans="1:8" x14ac:dyDescent="0.15">
      <c r="A28" s="265">
        <v>2023</v>
      </c>
      <c r="B28" s="265">
        <v>3</v>
      </c>
      <c r="C28" s="265" t="s">
        <v>112</v>
      </c>
      <c r="D28" s="265">
        <v>32</v>
      </c>
      <c r="E28" s="265">
        <v>494</v>
      </c>
      <c r="F28" s="265">
        <v>0</v>
      </c>
      <c r="G28" s="265">
        <v>4</v>
      </c>
      <c r="H28" s="265">
        <v>31</v>
      </c>
    </row>
    <row r="29" spans="1:8" x14ac:dyDescent="0.15">
      <c r="A29" s="265">
        <v>2023</v>
      </c>
      <c r="B29" s="265">
        <v>3</v>
      </c>
      <c r="C29" s="265" t="s">
        <v>106</v>
      </c>
      <c r="D29" s="265">
        <v>8</v>
      </c>
      <c r="E29" s="265">
        <v>109</v>
      </c>
      <c r="F29" s="265">
        <v>1</v>
      </c>
      <c r="G29" s="265">
        <v>0</v>
      </c>
      <c r="H29" s="265">
        <v>8</v>
      </c>
    </row>
    <row r="30" spans="1:8" x14ac:dyDescent="0.15">
      <c r="A30" s="265">
        <v>2023</v>
      </c>
      <c r="B30" s="265">
        <v>3</v>
      </c>
      <c r="C30" s="265" t="s">
        <v>102</v>
      </c>
      <c r="D30" s="265">
        <v>9</v>
      </c>
      <c r="E30" s="265">
        <v>136</v>
      </c>
      <c r="F30" s="265">
        <v>0</v>
      </c>
      <c r="G30" s="265">
        <v>2</v>
      </c>
      <c r="H30" s="265">
        <v>8</v>
      </c>
    </row>
    <row r="31" spans="1:8" x14ac:dyDescent="0.15">
      <c r="A31" s="265">
        <v>2023</v>
      </c>
      <c r="B31" s="265">
        <v>3</v>
      </c>
      <c r="C31" s="265" t="s">
        <v>109</v>
      </c>
      <c r="D31" s="265">
        <v>0</v>
      </c>
      <c r="E31" s="265">
        <v>50</v>
      </c>
      <c r="F31" s="265">
        <v>0</v>
      </c>
      <c r="G31" s="265">
        <v>0</v>
      </c>
      <c r="H31" s="265">
        <v>0</v>
      </c>
    </row>
    <row r="32" spans="1:8" x14ac:dyDescent="0.15">
      <c r="A32" s="265">
        <v>2023</v>
      </c>
      <c r="B32" s="265">
        <v>3</v>
      </c>
      <c r="C32" s="265" t="s">
        <v>107</v>
      </c>
      <c r="D32" s="265">
        <v>0</v>
      </c>
      <c r="E32" s="265">
        <v>42</v>
      </c>
      <c r="F32" s="265">
        <v>0</v>
      </c>
      <c r="G32" s="265">
        <v>0</v>
      </c>
      <c r="H32" s="265">
        <v>0</v>
      </c>
    </row>
    <row r="33" spans="1:8" x14ac:dyDescent="0.15">
      <c r="A33" s="265">
        <v>2023</v>
      </c>
      <c r="B33" s="265">
        <v>3</v>
      </c>
      <c r="C33" s="265" t="s">
        <v>104</v>
      </c>
      <c r="D33" s="265">
        <v>5</v>
      </c>
      <c r="E33" s="265">
        <v>164</v>
      </c>
      <c r="F33" s="265">
        <v>0</v>
      </c>
      <c r="G33" s="265">
        <v>1</v>
      </c>
      <c r="H33" s="265">
        <v>5</v>
      </c>
    </row>
    <row r="34" spans="1:8" x14ac:dyDescent="0.15">
      <c r="A34" s="265">
        <v>2023</v>
      </c>
      <c r="B34" s="265">
        <v>3</v>
      </c>
      <c r="C34" s="265" t="s">
        <v>111</v>
      </c>
      <c r="D34" s="265">
        <v>14</v>
      </c>
      <c r="E34" s="265">
        <v>246</v>
      </c>
      <c r="F34" s="265">
        <v>0</v>
      </c>
      <c r="G34" s="265">
        <v>2</v>
      </c>
      <c r="H34" s="265">
        <v>16</v>
      </c>
    </row>
    <row r="35" spans="1:8" x14ac:dyDescent="0.15">
      <c r="A35" s="265">
        <v>2023</v>
      </c>
      <c r="B35" s="265">
        <v>3</v>
      </c>
      <c r="C35" s="265" t="s">
        <v>101</v>
      </c>
      <c r="D35" s="265">
        <v>2</v>
      </c>
      <c r="E35" s="265">
        <v>92</v>
      </c>
      <c r="F35" s="265">
        <v>0</v>
      </c>
      <c r="G35" s="265">
        <v>1</v>
      </c>
      <c r="H35" s="265">
        <v>3</v>
      </c>
    </row>
    <row r="36" spans="1:8" x14ac:dyDescent="0.15">
      <c r="A36" s="265">
        <v>2023</v>
      </c>
      <c r="B36" s="265">
        <v>3</v>
      </c>
      <c r="C36" s="265" t="s">
        <v>103</v>
      </c>
      <c r="D36" s="265">
        <v>8</v>
      </c>
      <c r="E36" s="265">
        <v>131</v>
      </c>
      <c r="F36" s="265">
        <v>0</v>
      </c>
      <c r="G36" s="265">
        <v>1</v>
      </c>
      <c r="H36" s="265">
        <v>7</v>
      </c>
    </row>
    <row r="37" spans="1:8" x14ac:dyDescent="0.15">
      <c r="A37" s="265">
        <v>2023</v>
      </c>
      <c r="B37" s="265">
        <v>3</v>
      </c>
      <c r="C37" s="265" t="s">
        <v>100</v>
      </c>
      <c r="D37" s="265">
        <v>0</v>
      </c>
      <c r="E37" s="265">
        <v>42</v>
      </c>
      <c r="F37" s="265">
        <v>0</v>
      </c>
      <c r="G37" s="265">
        <v>0</v>
      </c>
      <c r="H37" s="265">
        <v>0</v>
      </c>
    </row>
    <row r="38" spans="1:8" x14ac:dyDescent="0.15">
      <c r="A38" s="265">
        <v>2023</v>
      </c>
      <c r="B38" s="265">
        <v>3</v>
      </c>
      <c r="C38" s="265" t="s">
        <v>108</v>
      </c>
      <c r="D38" s="265">
        <v>1</v>
      </c>
      <c r="E38" s="265">
        <v>29</v>
      </c>
      <c r="F38" s="265">
        <v>0</v>
      </c>
      <c r="G38" s="265">
        <v>1</v>
      </c>
      <c r="H38" s="265">
        <v>0</v>
      </c>
    </row>
    <row r="39" spans="1:8" x14ac:dyDescent="0.15">
      <c r="A39" s="265">
        <v>2023</v>
      </c>
      <c r="B39" s="265">
        <v>3</v>
      </c>
      <c r="C39" s="265" t="s">
        <v>105</v>
      </c>
      <c r="D39" s="265">
        <v>1</v>
      </c>
      <c r="E39" s="265">
        <v>24</v>
      </c>
      <c r="F39" s="265">
        <v>0</v>
      </c>
      <c r="G39" s="265">
        <v>0</v>
      </c>
      <c r="H39" s="265">
        <v>1</v>
      </c>
    </row>
    <row r="40" spans="1:8" x14ac:dyDescent="0.15">
      <c r="A40" s="265">
        <v>2023</v>
      </c>
      <c r="B40" s="265">
        <v>4</v>
      </c>
      <c r="C40" s="265" t="s">
        <v>111</v>
      </c>
      <c r="D40" s="265">
        <v>8</v>
      </c>
      <c r="E40" s="265">
        <v>223</v>
      </c>
      <c r="F40" s="265">
        <v>0</v>
      </c>
      <c r="G40" s="265">
        <v>2</v>
      </c>
      <c r="H40" s="265">
        <v>6</v>
      </c>
    </row>
    <row r="41" spans="1:8" x14ac:dyDescent="0.15">
      <c r="A41" s="265">
        <v>2023</v>
      </c>
      <c r="B41" s="265">
        <v>4</v>
      </c>
      <c r="C41" s="265" t="s">
        <v>101</v>
      </c>
      <c r="D41" s="265">
        <v>2</v>
      </c>
      <c r="E41" s="265">
        <v>96</v>
      </c>
      <c r="F41" s="265">
        <v>0</v>
      </c>
      <c r="G41" s="265">
        <v>1</v>
      </c>
      <c r="H41" s="265">
        <v>1</v>
      </c>
    </row>
    <row r="42" spans="1:8" x14ac:dyDescent="0.15">
      <c r="A42" s="265">
        <v>2023</v>
      </c>
      <c r="B42" s="265">
        <v>4</v>
      </c>
      <c r="C42" s="265" t="s">
        <v>103</v>
      </c>
      <c r="D42" s="265">
        <v>5</v>
      </c>
      <c r="E42" s="265">
        <v>153</v>
      </c>
      <c r="F42" s="265">
        <v>0</v>
      </c>
      <c r="G42" s="265">
        <v>1</v>
      </c>
      <c r="H42" s="265">
        <v>4</v>
      </c>
    </row>
    <row r="43" spans="1:8" x14ac:dyDescent="0.15">
      <c r="A43" s="265">
        <v>2023</v>
      </c>
      <c r="B43" s="265">
        <v>4</v>
      </c>
      <c r="C43" s="265" t="s">
        <v>100</v>
      </c>
      <c r="D43" s="265">
        <v>1</v>
      </c>
      <c r="E43" s="265">
        <v>40</v>
      </c>
      <c r="F43" s="265">
        <v>0</v>
      </c>
      <c r="G43" s="265">
        <v>1</v>
      </c>
      <c r="H43" s="265">
        <v>0</v>
      </c>
    </row>
    <row r="44" spans="1:8" x14ac:dyDescent="0.15">
      <c r="A44" s="265">
        <v>2023</v>
      </c>
      <c r="B44" s="265">
        <v>4</v>
      </c>
      <c r="C44" s="265" t="s">
        <v>112</v>
      </c>
      <c r="D44" s="265">
        <v>23</v>
      </c>
      <c r="E44" s="265">
        <v>479</v>
      </c>
      <c r="F44" s="265">
        <v>0</v>
      </c>
      <c r="G44" s="265">
        <v>3</v>
      </c>
      <c r="H44" s="265">
        <v>23</v>
      </c>
    </row>
    <row r="45" spans="1:8" x14ac:dyDescent="0.15">
      <c r="A45" s="265">
        <v>2023</v>
      </c>
      <c r="B45" s="265">
        <v>4</v>
      </c>
      <c r="C45" s="265" t="s">
        <v>102</v>
      </c>
      <c r="D45" s="265">
        <v>11</v>
      </c>
      <c r="E45" s="265">
        <v>129</v>
      </c>
      <c r="F45" s="265">
        <v>0</v>
      </c>
      <c r="G45" s="265">
        <v>3</v>
      </c>
      <c r="H45" s="265">
        <v>9</v>
      </c>
    </row>
    <row r="46" spans="1:8" x14ac:dyDescent="0.15">
      <c r="A46" s="265">
        <v>2023</v>
      </c>
      <c r="B46" s="265">
        <v>4</v>
      </c>
      <c r="C46" s="265" t="s">
        <v>104</v>
      </c>
      <c r="D46" s="265">
        <v>3</v>
      </c>
      <c r="E46" s="265">
        <v>143</v>
      </c>
      <c r="F46" s="265">
        <v>0</v>
      </c>
      <c r="G46" s="265">
        <v>1</v>
      </c>
      <c r="H46" s="265">
        <v>2</v>
      </c>
    </row>
    <row r="47" spans="1:8" x14ac:dyDescent="0.15">
      <c r="A47" s="265">
        <v>2023</v>
      </c>
      <c r="B47" s="265">
        <v>4</v>
      </c>
      <c r="C47" s="265" t="s">
        <v>108</v>
      </c>
      <c r="D47" s="265">
        <v>1</v>
      </c>
      <c r="E47" s="265">
        <v>20</v>
      </c>
      <c r="F47" s="265">
        <v>0</v>
      </c>
      <c r="G47" s="265">
        <v>1</v>
      </c>
      <c r="H47" s="265">
        <v>0</v>
      </c>
    </row>
    <row r="48" spans="1:8" x14ac:dyDescent="0.15">
      <c r="A48" s="265">
        <v>2023</v>
      </c>
      <c r="B48" s="265">
        <v>4</v>
      </c>
      <c r="C48" s="265" t="s">
        <v>107</v>
      </c>
      <c r="D48" s="265">
        <v>0</v>
      </c>
      <c r="E48" s="265">
        <v>34</v>
      </c>
      <c r="F48" s="265">
        <v>0</v>
      </c>
      <c r="G48" s="265">
        <v>0</v>
      </c>
      <c r="H48" s="265">
        <v>0</v>
      </c>
    </row>
    <row r="49" spans="1:8" x14ac:dyDescent="0.15">
      <c r="A49" s="265">
        <v>2023</v>
      </c>
      <c r="B49" s="265">
        <v>4</v>
      </c>
      <c r="C49" s="265" t="s">
        <v>106</v>
      </c>
      <c r="D49" s="265">
        <v>6</v>
      </c>
      <c r="E49" s="265">
        <v>122</v>
      </c>
      <c r="F49" s="265">
        <v>0</v>
      </c>
      <c r="G49" s="265">
        <v>0</v>
      </c>
      <c r="H49" s="265">
        <v>6</v>
      </c>
    </row>
    <row r="50" spans="1:8" x14ac:dyDescent="0.15">
      <c r="A50" s="265">
        <v>2023</v>
      </c>
      <c r="B50" s="265">
        <v>4</v>
      </c>
      <c r="C50" s="265" t="s">
        <v>105</v>
      </c>
      <c r="D50" s="265">
        <v>0</v>
      </c>
      <c r="E50" s="265">
        <v>36</v>
      </c>
      <c r="F50" s="265">
        <v>0</v>
      </c>
      <c r="G50" s="265">
        <v>0</v>
      </c>
      <c r="H50" s="265">
        <v>0</v>
      </c>
    </row>
    <row r="51" spans="1:8" x14ac:dyDescent="0.15">
      <c r="A51" s="265">
        <v>2023</v>
      </c>
      <c r="B51" s="265">
        <v>4</v>
      </c>
      <c r="C51" s="265" t="s">
        <v>109</v>
      </c>
      <c r="D51" s="265">
        <v>2</v>
      </c>
      <c r="E51" s="265">
        <v>34</v>
      </c>
      <c r="F51" s="265">
        <v>0</v>
      </c>
      <c r="G51" s="265">
        <v>0</v>
      </c>
      <c r="H51" s="265">
        <v>2</v>
      </c>
    </row>
    <row r="52" spans="1:8" x14ac:dyDescent="0.15">
      <c r="A52" s="265">
        <v>2023</v>
      </c>
      <c r="B52" s="265">
        <v>5</v>
      </c>
      <c r="C52" s="265" t="s">
        <v>106</v>
      </c>
      <c r="D52" s="265">
        <v>5</v>
      </c>
      <c r="E52" s="265">
        <v>130</v>
      </c>
      <c r="F52" s="265">
        <v>1</v>
      </c>
      <c r="G52" s="265">
        <v>0</v>
      </c>
      <c r="H52" s="265">
        <v>4</v>
      </c>
    </row>
    <row r="53" spans="1:8" x14ac:dyDescent="0.15">
      <c r="A53" s="265">
        <v>2023</v>
      </c>
      <c r="B53" s="265">
        <v>5</v>
      </c>
      <c r="C53" s="265" t="s">
        <v>105</v>
      </c>
      <c r="D53" s="265">
        <v>0</v>
      </c>
      <c r="E53" s="265">
        <v>36</v>
      </c>
      <c r="F53" s="265">
        <v>0</v>
      </c>
      <c r="G53" s="265">
        <v>0</v>
      </c>
      <c r="H53" s="265">
        <v>0</v>
      </c>
    </row>
    <row r="54" spans="1:8" x14ac:dyDescent="0.15">
      <c r="A54" s="265">
        <v>2023</v>
      </c>
      <c r="B54" s="265">
        <v>5</v>
      </c>
      <c r="C54" s="265" t="s">
        <v>108</v>
      </c>
      <c r="D54" s="265">
        <v>0</v>
      </c>
      <c r="E54" s="265">
        <v>29</v>
      </c>
      <c r="F54" s="265">
        <v>0</v>
      </c>
      <c r="G54" s="265">
        <v>0</v>
      </c>
      <c r="H54" s="265">
        <v>0</v>
      </c>
    </row>
    <row r="55" spans="1:8" x14ac:dyDescent="0.15">
      <c r="A55" s="265">
        <v>2023</v>
      </c>
      <c r="B55" s="265">
        <v>5</v>
      </c>
      <c r="C55" s="265" t="s">
        <v>101</v>
      </c>
      <c r="D55" s="265">
        <v>3</v>
      </c>
      <c r="E55" s="265">
        <v>99</v>
      </c>
      <c r="F55" s="265">
        <v>0</v>
      </c>
      <c r="G55" s="265">
        <v>0</v>
      </c>
      <c r="H55" s="265">
        <v>3</v>
      </c>
    </row>
    <row r="56" spans="1:8" x14ac:dyDescent="0.15">
      <c r="A56" s="265">
        <v>2023</v>
      </c>
      <c r="B56" s="265">
        <v>5</v>
      </c>
      <c r="C56" s="265" t="s">
        <v>107</v>
      </c>
      <c r="D56" s="265">
        <v>2</v>
      </c>
      <c r="E56" s="265">
        <v>47</v>
      </c>
      <c r="F56" s="265">
        <v>0</v>
      </c>
      <c r="G56" s="265">
        <v>0</v>
      </c>
      <c r="H56" s="265">
        <v>3</v>
      </c>
    </row>
    <row r="57" spans="1:8" x14ac:dyDescent="0.15">
      <c r="A57" s="265">
        <v>2023</v>
      </c>
      <c r="B57" s="265">
        <v>5</v>
      </c>
      <c r="C57" s="265" t="s">
        <v>109</v>
      </c>
      <c r="D57" s="265">
        <v>1</v>
      </c>
      <c r="E57" s="265">
        <v>46</v>
      </c>
      <c r="F57" s="265">
        <v>0</v>
      </c>
      <c r="G57" s="265">
        <v>2</v>
      </c>
      <c r="H57" s="265">
        <v>0</v>
      </c>
    </row>
    <row r="58" spans="1:8" x14ac:dyDescent="0.15">
      <c r="A58" s="265">
        <v>2023</v>
      </c>
      <c r="B58" s="265">
        <v>5</v>
      </c>
      <c r="C58" s="265" t="s">
        <v>103</v>
      </c>
      <c r="D58" s="265">
        <v>2</v>
      </c>
      <c r="E58" s="265">
        <v>139</v>
      </c>
      <c r="F58" s="265">
        <v>0</v>
      </c>
      <c r="G58" s="265">
        <v>1</v>
      </c>
      <c r="H58" s="265">
        <v>1</v>
      </c>
    </row>
    <row r="59" spans="1:8" x14ac:dyDescent="0.15">
      <c r="A59" s="265">
        <v>2023</v>
      </c>
      <c r="B59" s="265">
        <v>5</v>
      </c>
      <c r="C59" s="265" t="s">
        <v>102</v>
      </c>
      <c r="D59" s="265">
        <v>10</v>
      </c>
      <c r="E59" s="265">
        <v>141</v>
      </c>
      <c r="F59" s="265">
        <v>0</v>
      </c>
      <c r="G59" s="265">
        <v>2</v>
      </c>
      <c r="H59" s="265">
        <v>12</v>
      </c>
    </row>
    <row r="60" spans="1:8" x14ac:dyDescent="0.15">
      <c r="A60" s="265">
        <v>2023</v>
      </c>
      <c r="B60" s="265">
        <v>5</v>
      </c>
      <c r="C60" s="265" t="s">
        <v>100</v>
      </c>
      <c r="D60" s="265">
        <v>2</v>
      </c>
      <c r="E60" s="265">
        <v>44</v>
      </c>
      <c r="F60" s="265">
        <v>0</v>
      </c>
      <c r="G60" s="265">
        <v>0</v>
      </c>
      <c r="H60" s="265">
        <v>5</v>
      </c>
    </row>
    <row r="61" spans="1:8" x14ac:dyDescent="0.15">
      <c r="A61" s="265">
        <v>2023</v>
      </c>
      <c r="B61" s="265">
        <v>5</v>
      </c>
      <c r="C61" s="265" t="s">
        <v>104</v>
      </c>
      <c r="D61" s="265">
        <v>5</v>
      </c>
      <c r="E61" s="265">
        <v>163</v>
      </c>
      <c r="F61" s="265">
        <v>0</v>
      </c>
      <c r="G61" s="265">
        <v>3</v>
      </c>
      <c r="H61" s="265">
        <v>7</v>
      </c>
    </row>
    <row r="62" spans="1:8" x14ac:dyDescent="0.15">
      <c r="A62" s="265">
        <v>2023</v>
      </c>
      <c r="B62" s="265">
        <v>5</v>
      </c>
      <c r="C62" s="265" t="s">
        <v>111</v>
      </c>
      <c r="D62" s="265">
        <v>16</v>
      </c>
      <c r="E62" s="265">
        <v>244</v>
      </c>
      <c r="F62" s="265">
        <v>1</v>
      </c>
      <c r="G62" s="265">
        <v>5</v>
      </c>
      <c r="H62" s="265">
        <v>12</v>
      </c>
    </row>
    <row r="63" spans="1:8" x14ac:dyDescent="0.15">
      <c r="A63" s="265">
        <v>2023</v>
      </c>
      <c r="B63" s="265">
        <v>5</v>
      </c>
      <c r="C63" s="265" t="s">
        <v>112</v>
      </c>
      <c r="D63" s="265">
        <v>21</v>
      </c>
      <c r="E63" s="265">
        <v>433</v>
      </c>
      <c r="F63" s="265">
        <v>0</v>
      </c>
      <c r="G63" s="265">
        <v>2</v>
      </c>
      <c r="H63" s="265">
        <v>22</v>
      </c>
    </row>
    <row r="64" spans="1:8" x14ac:dyDescent="0.15">
      <c r="A64" s="265">
        <v>2023</v>
      </c>
      <c r="B64" s="265">
        <v>6</v>
      </c>
      <c r="C64" s="265" t="s">
        <v>107</v>
      </c>
      <c r="D64" s="265">
        <v>2</v>
      </c>
      <c r="E64" s="265">
        <v>45</v>
      </c>
      <c r="F64" s="265">
        <v>0</v>
      </c>
      <c r="G64" s="265">
        <v>1</v>
      </c>
      <c r="H64" s="265">
        <v>1</v>
      </c>
    </row>
    <row r="65" spans="1:8" x14ac:dyDescent="0.15">
      <c r="A65" s="265">
        <v>2023</v>
      </c>
      <c r="B65" s="265">
        <v>6</v>
      </c>
      <c r="C65" s="265" t="s">
        <v>111</v>
      </c>
      <c r="D65" s="265">
        <v>9</v>
      </c>
      <c r="E65" s="265">
        <v>206</v>
      </c>
      <c r="F65" s="265">
        <v>0</v>
      </c>
      <c r="G65" s="265">
        <v>1</v>
      </c>
      <c r="H65" s="265">
        <v>10</v>
      </c>
    </row>
    <row r="66" spans="1:8" x14ac:dyDescent="0.15">
      <c r="A66" s="265">
        <v>2023</v>
      </c>
      <c r="B66" s="265">
        <v>6</v>
      </c>
      <c r="C66" s="265" t="s">
        <v>112</v>
      </c>
      <c r="D66" s="265">
        <v>25</v>
      </c>
      <c r="E66" s="265">
        <v>483</v>
      </c>
      <c r="F66" s="265">
        <v>0</v>
      </c>
      <c r="G66" s="265">
        <v>7</v>
      </c>
      <c r="H66" s="265">
        <v>20</v>
      </c>
    </row>
    <row r="67" spans="1:8" x14ac:dyDescent="0.15">
      <c r="A67" s="265">
        <v>2023</v>
      </c>
      <c r="B67" s="265">
        <v>6</v>
      </c>
      <c r="C67" s="265" t="s">
        <v>101</v>
      </c>
      <c r="D67" s="265">
        <v>8</v>
      </c>
      <c r="E67" s="265">
        <v>83</v>
      </c>
      <c r="F67" s="265">
        <v>0</v>
      </c>
      <c r="G67" s="265">
        <v>4</v>
      </c>
      <c r="H67" s="265">
        <v>9</v>
      </c>
    </row>
    <row r="68" spans="1:8" x14ac:dyDescent="0.15">
      <c r="A68" s="265">
        <v>2023</v>
      </c>
      <c r="B68" s="265">
        <v>6</v>
      </c>
      <c r="C68" s="265" t="s">
        <v>106</v>
      </c>
      <c r="D68" s="265">
        <v>5</v>
      </c>
      <c r="E68" s="265">
        <v>110</v>
      </c>
      <c r="F68" s="265">
        <v>0</v>
      </c>
      <c r="G68" s="265">
        <v>2</v>
      </c>
      <c r="H68" s="265">
        <v>6</v>
      </c>
    </row>
    <row r="69" spans="1:8" x14ac:dyDescent="0.15">
      <c r="A69" s="265">
        <v>2023</v>
      </c>
      <c r="B69" s="265">
        <v>6</v>
      </c>
      <c r="C69" s="265" t="s">
        <v>108</v>
      </c>
      <c r="D69" s="265">
        <v>1</v>
      </c>
      <c r="E69" s="265">
        <v>23</v>
      </c>
      <c r="F69" s="265">
        <v>0</v>
      </c>
      <c r="G69" s="265">
        <v>0</v>
      </c>
      <c r="H69" s="265">
        <v>1</v>
      </c>
    </row>
    <row r="70" spans="1:8" x14ac:dyDescent="0.15">
      <c r="A70" s="265">
        <v>2023</v>
      </c>
      <c r="B70" s="265">
        <v>6</v>
      </c>
      <c r="C70" s="265" t="s">
        <v>109</v>
      </c>
      <c r="D70" s="265">
        <v>0</v>
      </c>
      <c r="E70" s="265">
        <v>45</v>
      </c>
      <c r="F70" s="265">
        <v>0</v>
      </c>
      <c r="G70" s="265">
        <v>0</v>
      </c>
      <c r="H70" s="265">
        <v>0</v>
      </c>
    </row>
    <row r="71" spans="1:8" x14ac:dyDescent="0.15">
      <c r="A71" s="265">
        <v>2023</v>
      </c>
      <c r="B71" s="265">
        <v>6</v>
      </c>
      <c r="C71" s="265" t="s">
        <v>102</v>
      </c>
      <c r="D71" s="265">
        <v>8</v>
      </c>
      <c r="E71" s="265">
        <v>146</v>
      </c>
      <c r="F71" s="265">
        <v>0</v>
      </c>
      <c r="G71" s="265">
        <v>1</v>
      </c>
      <c r="H71" s="265">
        <v>7</v>
      </c>
    </row>
    <row r="72" spans="1:8" x14ac:dyDescent="0.15">
      <c r="A72" s="265">
        <v>2023</v>
      </c>
      <c r="B72" s="265">
        <v>6</v>
      </c>
      <c r="C72" s="265" t="s">
        <v>105</v>
      </c>
      <c r="D72" s="265">
        <v>1</v>
      </c>
      <c r="E72" s="265">
        <v>30</v>
      </c>
      <c r="F72" s="265">
        <v>0</v>
      </c>
      <c r="G72" s="265">
        <v>0</v>
      </c>
      <c r="H72" s="265">
        <v>1</v>
      </c>
    </row>
    <row r="73" spans="1:8" x14ac:dyDescent="0.15">
      <c r="A73" s="265">
        <v>2023</v>
      </c>
      <c r="B73" s="265">
        <v>6</v>
      </c>
      <c r="C73" s="265" t="s">
        <v>104</v>
      </c>
      <c r="D73" s="265">
        <v>10</v>
      </c>
      <c r="E73" s="265">
        <v>141</v>
      </c>
      <c r="F73" s="265">
        <v>0</v>
      </c>
      <c r="G73" s="265">
        <v>2</v>
      </c>
      <c r="H73" s="265">
        <v>9</v>
      </c>
    </row>
    <row r="74" spans="1:8" x14ac:dyDescent="0.15">
      <c r="A74" s="265">
        <v>2023</v>
      </c>
      <c r="B74" s="265">
        <v>6</v>
      </c>
      <c r="C74" s="265" t="s">
        <v>103</v>
      </c>
      <c r="D74" s="265">
        <v>4</v>
      </c>
      <c r="E74" s="265">
        <v>164</v>
      </c>
      <c r="F74" s="265">
        <v>0</v>
      </c>
      <c r="G74" s="265">
        <v>1</v>
      </c>
      <c r="H74" s="265">
        <v>3</v>
      </c>
    </row>
    <row r="75" spans="1:8" x14ac:dyDescent="0.15">
      <c r="A75" s="265">
        <v>2023</v>
      </c>
      <c r="B75" s="265">
        <v>6</v>
      </c>
      <c r="C75" s="265" t="s">
        <v>100</v>
      </c>
      <c r="D75" s="265">
        <v>3</v>
      </c>
      <c r="E75" s="265">
        <v>48</v>
      </c>
      <c r="F75" s="265">
        <v>0</v>
      </c>
      <c r="G75" s="265">
        <v>3</v>
      </c>
      <c r="H75" s="265">
        <v>3</v>
      </c>
    </row>
    <row r="76" spans="1:8" x14ac:dyDescent="0.15">
      <c r="A76" s="265">
        <v>2023</v>
      </c>
      <c r="B76" s="265">
        <v>7</v>
      </c>
      <c r="C76" s="265" t="s">
        <v>107</v>
      </c>
      <c r="D76" s="265">
        <v>1</v>
      </c>
      <c r="E76" s="265">
        <v>56</v>
      </c>
      <c r="F76" s="265">
        <v>0</v>
      </c>
      <c r="G76" s="265">
        <v>0</v>
      </c>
      <c r="H76" s="265">
        <v>1</v>
      </c>
    </row>
    <row r="77" spans="1:8" x14ac:dyDescent="0.15">
      <c r="A77" s="265">
        <v>2023</v>
      </c>
      <c r="B77" s="265">
        <v>7</v>
      </c>
      <c r="C77" s="265" t="s">
        <v>106</v>
      </c>
      <c r="D77" s="265">
        <v>5</v>
      </c>
      <c r="E77" s="265">
        <v>129</v>
      </c>
      <c r="F77" s="265">
        <v>0</v>
      </c>
      <c r="G77" s="265">
        <v>0</v>
      </c>
      <c r="H77" s="265">
        <v>5</v>
      </c>
    </row>
    <row r="78" spans="1:8" x14ac:dyDescent="0.15">
      <c r="A78" s="265">
        <v>2023</v>
      </c>
      <c r="B78" s="265">
        <v>7</v>
      </c>
      <c r="C78" s="265" t="s">
        <v>112</v>
      </c>
      <c r="D78" s="265">
        <v>22</v>
      </c>
      <c r="E78" s="265">
        <v>487</v>
      </c>
      <c r="F78" s="265">
        <v>0</v>
      </c>
      <c r="G78" s="265">
        <v>8</v>
      </c>
      <c r="H78" s="265">
        <v>14</v>
      </c>
    </row>
    <row r="79" spans="1:8" x14ac:dyDescent="0.15">
      <c r="A79" s="265">
        <v>2023</v>
      </c>
      <c r="B79" s="265">
        <v>7</v>
      </c>
      <c r="C79" s="265" t="s">
        <v>108</v>
      </c>
      <c r="D79" s="265">
        <v>1</v>
      </c>
      <c r="E79" s="265">
        <v>30</v>
      </c>
      <c r="F79" s="265">
        <v>0</v>
      </c>
      <c r="G79" s="265">
        <v>0</v>
      </c>
      <c r="H79" s="265">
        <v>1</v>
      </c>
    </row>
    <row r="80" spans="1:8" x14ac:dyDescent="0.15">
      <c r="A80" s="265">
        <v>2023</v>
      </c>
      <c r="B80" s="265">
        <v>7</v>
      </c>
      <c r="C80" s="265" t="s">
        <v>100</v>
      </c>
      <c r="D80" s="265">
        <v>3</v>
      </c>
      <c r="E80" s="265">
        <v>41</v>
      </c>
      <c r="F80" s="265">
        <v>0</v>
      </c>
      <c r="G80" s="265">
        <v>0</v>
      </c>
      <c r="H80" s="265">
        <v>3</v>
      </c>
    </row>
    <row r="81" spans="1:8" x14ac:dyDescent="0.15">
      <c r="A81" s="265">
        <v>2023</v>
      </c>
      <c r="B81" s="265">
        <v>7</v>
      </c>
      <c r="C81" s="265" t="s">
        <v>104</v>
      </c>
      <c r="D81" s="265">
        <v>7</v>
      </c>
      <c r="E81" s="265">
        <v>173</v>
      </c>
      <c r="F81" s="265">
        <v>0</v>
      </c>
      <c r="G81" s="265">
        <v>2</v>
      </c>
      <c r="H81" s="265">
        <v>7</v>
      </c>
    </row>
    <row r="82" spans="1:8" x14ac:dyDescent="0.15">
      <c r="A82" s="265">
        <v>2023</v>
      </c>
      <c r="B82" s="265">
        <v>7</v>
      </c>
      <c r="C82" s="265" t="s">
        <v>105</v>
      </c>
      <c r="D82" s="265">
        <v>2</v>
      </c>
      <c r="E82" s="265">
        <v>34</v>
      </c>
      <c r="F82" s="265">
        <v>0</v>
      </c>
      <c r="G82" s="265">
        <v>0</v>
      </c>
      <c r="H82" s="265">
        <v>2</v>
      </c>
    </row>
    <row r="83" spans="1:8" x14ac:dyDescent="0.15">
      <c r="A83" s="265">
        <v>2023</v>
      </c>
      <c r="B83" s="265">
        <v>7</v>
      </c>
      <c r="C83" s="265" t="s">
        <v>111</v>
      </c>
      <c r="D83" s="265">
        <v>11</v>
      </c>
      <c r="E83" s="265">
        <v>224</v>
      </c>
      <c r="F83" s="265">
        <v>0</v>
      </c>
      <c r="G83" s="265">
        <v>4</v>
      </c>
      <c r="H83" s="265">
        <v>8</v>
      </c>
    </row>
    <row r="84" spans="1:8" x14ac:dyDescent="0.15">
      <c r="A84" s="265">
        <v>2023</v>
      </c>
      <c r="B84" s="265">
        <v>7</v>
      </c>
      <c r="C84" s="265" t="s">
        <v>101</v>
      </c>
      <c r="D84" s="265">
        <v>3</v>
      </c>
      <c r="E84" s="265">
        <v>99</v>
      </c>
      <c r="F84" s="265">
        <v>0</v>
      </c>
      <c r="G84" s="265">
        <v>1</v>
      </c>
      <c r="H84" s="265">
        <v>3</v>
      </c>
    </row>
    <row r="85" spans="1:8" x14ac:dyDescent="0.15">
      <c r="A85" s="265">
        <v>2023</v>
      </c>
      <c r="B85" s="265">
        <v>7</v>
      </c>
      <c r="C85" s="265" t="s">
        <v>103</v>
      </c>
      <c r="D85" s="265">
        <v>6</v>
      </c>
      <c r="E85" s="265">
        <v>162</v>
      </c>
      <c r="F85" s="265">
        <v>0</v>
      </c>
      <c r="G85" s="265">
        <v>1</v>
      </c>
      <c r="H85" s="265">
        <v>5</v>
      </c>
    </row>
    <row r="86" spans="1:8" x14ac:dyDescent="0.15">
      <c r="A86" s="265">
        <v>2023</v>
      </c>
      <c r="B86" s="265">
        <v>7</v>
      </c>
      <c r="C86" s="265" t="s">
        <v>109</v>
      </c>
      <c r="D86" s="265">
        <v>0</v>
      </c>
      <c r="E86" s="265">
        <v>49</v>
      </c>
      <c r="F86" s="265">
        <v>0</v>
      </c>
      <c r="G86" s="265">
        <v>0</v>
      </c>
      <c r="H86" s="265">
        <v>0</v>
      </c>
    </row>
    <row r="87" spans="1:8" x14ac:dyDescent="0.15">
      <c r="A87" s="265">
        <v>2023</v>
      </c>
      <c r="B87" s="265">
        <v>7</v>
      </c>
      <c r="C87" s="265" t="s">
        <v>102</v>
      </c>
      <c r="D87" s="265">
        <v>14</v>
      </c>
      <c r="E87" s="265">
        <v>138</v>
      </c>
      <c r="F87" s="265">
        <v>0</v>
      </c>
      <c r="G87" s="265">
        <v>2</v>
      </c>
      <c r="H87" s="265">
        <v>20</v>
      </c>
    </row>
    <row r="88" spans="1:8" x14ac:dyDescent="0.15">
      <c r="A88" s="265">
        <v>2023</v>
      </c>
      <c r="B88" s="265">
        <v>8</v>
      </c>
      <c r="C88" s="265" t="s">
        <v>104</v>
      </c>
      <c r="D88" s="265">
        <v>6</v>
      </c>
      <c r="E88" s="265">
        <v>174</v>
      </c>
      <c r="F88" s="265">
        <v>0</v>
      </c>
      <c r="G88" s="265">
        <v>1</v>
      </c>
      <c r="H88" s="265">
        <v>6</v>
      </c>
    </row>
    <row r="89" spans="1:8" x14ac:dyDescent="0.15">
      <c r="A89" s="265">
        <v>2023</v>
      </c>
      <c r="B89" s="265">
        <v>8</v>
      </c>
      <c r="C89" s="265" t="s">
        <v>111</v>
      </c>
      <c r="D89" s="265">
        <v>14</v>
      </c>
      <c r="E89" s="265">
        <v>243</v>
      </c>
      <c r="F89" s="265">
        <v>0</v>
      </c>
      <c r="G89" s="265">
        <v>3</v>
      </c>
      <c r="H89" s="265">
        <v>12</v>
      </c>
    </row>
    <row r="90" spans="1:8" x14ac:dyDescent="0.15">
      <c r="A90" s="265">
        <v>2023</v>
      </c>
      <c r="B90" s="265">
        <v>8</v>
      </c>
      <c r="C90" s="265" t="s">
        <v>102</v>
      </c>
      <c r="D90" s="265">
        <v>11</v>
      </c>
      <c r="E90" s="265">
        <v>188</v>
      </c>
      <c r="F90" s="265">
        <v>1</v>
      </c>
      <c r="G90" s="265">
        <v>1</v>
      </c>
      <c r="H90" s="265">
        <v>14</v>
      </c>
    </row>
    <row r="91" spans="1:8" x14ac:dyDescent="0.15">
      <c r="A91" s="265">
        <v>2023</v>
      </c>
      <c r="B91" s="265">
        <v>8</v>
      </c>
      <c r="C91" s="265" t="s">
        <v>101</v>
      </c>
      <c r="D91" s="265">
        <v>2</v>
      </c>
      <c r="E91" s="265">
        <v>126</v>
      </c>
      <c r="F91" s="265">
        <v>0</v>
      </c>
      <c r="G91" s="265">
        <v>0</v>
      </c>
      <c r="H91" s="265">
        <v>3</v>
      </c>
    </row>
    <row r="92" spans="1:8" x14ac:dyDescent="0.15">
      <c r="A92" s="265">
        <v>2023</v>
      </c>
      <c r="B92" s="265">
        <v>8</v>
      </c>
      <c r="C92" s="265" t="s">
        <v>100</v>
      </c>
      <c r="D92" s="265">
        <v>1</v>
      </c>
      <c r="E92" s="265">
        <v>70</v>
      </c>
      <c r="F92" s="265">
        <v>0</v>
      </c>
      <c r="G92" s="265">
        <v>0</v>
      </c>
      <c r="H92" s="265">
        <v>3</v>
      </c>
    </row>
    <row r="93" spans="1:8" x14ac:dyDescent="0.15">
      <c r="A93" s="265">
        <v>2023</v>
      </c>
      <c r="B93" s="265">
        <v>8</v>
      </c>
      <c r="C93" s="265" t="s">
        <v>109</v>
      </c>
      <c r="D93" s="265">
        <v>1</v>
      </c>
      <c r="E93" s="265">
        <v>57</v>
      </c>
      <c r="F93" s="265">
        <v>0</v>
      </c>
      <c r="G93" s="265">
        <v>0</v>
      </c>
      <c r="H93" s="265">
        <v>2</v>
      </c>
    </row>
    <row r="94" spans="1:8" x14ac:dyDescent="0.15">
      <c r="A94" s="265">
        <v>2023</v>
      </c>
      <c r="B94" s="265">
        <v>8</v>
      </c>
      <c r="C94" s="265" t="s">
        <v>112</v>
      </c>
      <c r="D94" s="265">
        <v>32</v>
      </c>
      <c r="E94" s="265">
        <v>542</v>
      </c>
      <c r="F94" s="265">
        <v>1</v>
      </c>
      <c r="G94" s="265">
        <v>2</v>
      </c>
      <c r="H94" s="265">
        <v>34</v>
      </c>
    </row>
    <row r="95" spans="1:8" x14ac:dyDescent="0.15">
      <c r="A95" s="265">
        <v>2023</v>
      </c>
      <c r="B95" s="265">
        <v>8</v>
      </c>
      <c r="C95" s="265" t="s">
        <v>106</v>
      </c>
      <c r="D95" s="265">
        <v>8</v>
      </c>
      <c r="E95" s="265">
        <v>126</v>
      </c>
      <c r="F95" s="265">
        <v>0</v>
      </c>
      <c r="G95" s="265">
        <v>1</v>
      </c>
      <c r="H95" s="265">
        <v>8</v>
      </c>
    </row>
    <row r="96" spans="1:8" x14ac:dyDescent="0.15">
      <c r="A96" s="265">
        <v>2023</v>
      </c>
      <c r="B96" s="265">
        <v>8</v>
      </c>
      <c r="C96" s="265" t="s">
        <v>105</v>
      </c>
      <c r="D96" s="265">
        <v>1</v>
      </c>
      <c r="E96" s="265">
        <v>56</v>
      </c>
      <c r="F96" s="265">
        <v>0</v>
      </c>
      <c r="G96" s="265">
        <v>0</v>
      </c>
      <c r="H96" s="265">
        <v>1</v>
      </c>
    </row>
    <row r="97" spans="1:8" x14ac:dyDescent="0.15">
      <c r="A97" s="265">
        <v>2023</v>
      </c>
      <c r="B97" s="265">
        <v>8</v>
      </c>
      <c r="C97" s="265" t="s">
        <v>107</v>
      </c>
      <c r="D97" s="265">
        <v>1</v>
      </c>
      <c r="E97" s="265">
        <v>60</v>
      </c>
      <c r="F97" s="265">
        <v>0</v>
      </c>
      <c r="G97" s="265">
        <v>0</v>
      </c>
      <c r="H97" s="265">
        <v>1</v>
      </c>
    </row>
    <row r="98" spans="1:8" x14ac:dyDescent="0.15">
      <c r="A98" s="265">
        <v>2023</v>
      </c>
      <c r="B98" s="265">
        <v>8</v>
      </c>
      <c r="C98" s="265" t="s">
        <v>103</v>
      </c>
      <c r="D98" s="265">
        <v>10</v>
      </c>
      <c r="E98" s="265">
        <v>191</v>
      </c>
      <c r="F98" s="265">
        <v>0</v>
      </c>
      <c r="G98" s="265">
        <v>1</v>
      </c>
      <c r="H98" s="265">
        <v>10</v>
      </c>
    </row>
    <row r="99" spans="1:8" x14ac:dyDescent="0.15">
      <c r="A99" s="265">
        <v>2023</v>
      </c>
      <c r="B99" s="265">
        <v>8</v>
      </c>
      <c r="C99" s="265" t="s">
        <v>108</v>
      </c>
      <c r="D99" s="265">
        <v>0</v>
      </c>
      <c r="E99" s="265">
        <v>38</v>
      </c>
      <c r="F99" s="265">
        <v>0</v>
      </c>
      <c r="G99" s="265">
        <v>0</v>
      </c>
      <c r="H99" s="265">
        <v>0</v>
      </c>
    </row>
    <row r="100" spans="1:8" x14ac:dyDescent="0.15">
      <c r="A100" s="265">
        <v>2023</v>
      </c>
      <c r="B100" s="265">
        <v>9</v>
      </c>
      <c r="C100" s="265" t="s">
        <v>100</v>
      </c>
      <c r="D100" s="265">
        <v>6</v>
      </c>
      <c r="E100" s="265">
        <v>43</v>
      </c>
      <c r="F100" s="265">
        <v>1</v>
      </c>
      <c r="G100" s="265">
        <v>3</v>
      </c>
      <c r="H100" s="265">
        <v>9</v>
      </c>
    </row>
    <row r="101" spans="1:8" x14ac:dyDescent="0.15">
      <c r="A101" s="265">
        <v>2023</v>
      </c>
      <c r="B101" s="265">
        <v>9</v>
      </c>
      <c r="C101" s="265" t="s">
        <v>103</v>
      </c>
      <c r="D101" s="265">
        <v>8</v>
      </c>
      <c r="E101" s="265">
        <v>162</v>
      </c>
      <c r="F101" s="265">
        <v>2</v>
      </c>
      <c r="G101" s="265">
        <v>1</v>
      </c>
      <c r="H101" s="265">
        <v>5</v>
      </c>
    </row>
    <row r="102" spans="1:8" x14ac:dyDescent="0.15">
      <c r="A102" s="265">
        <v>2023</v>
      </c>
      <c r="B102" s="265">
        <v>9</v>
      </c>
      <c r="C102" s="265" t="s">
        <v>112</v>
      </c>
      <c r="D102" s="265">
        <v>19</v>
      </c>
      <c r="E102" s="265">
        <v>463</v>
      </c>
      <c r="F102" s="265">
        <v>0</v>
      </c>
      <c r="G102" s="265">
        <v>1</v>
      </c>
      <c r="H102" s="265">
        <v>21</v>
      </c>
    </row>
    <row r="103" spans="1:8" x14ac:dyDescent="0.15">
      <c r="A103" s="265">
        <v>2023</v>
      </c>
      <c r="B103" s="265">
        <v>9</v>
      </c>
      <c r="C103" s="265" t="s">
        <v>108</v>
      </c>
      <c r="D103" s="265">
        <v>2</v>
      </c>
      <c r="E103" s="265">
        <v>23</v>
      </c>
      <c r="F103" s="265">
        <v>0</v>
      </c>
      <c r="G103" s="265">
        <v>0</v>
      </c>
      <c r="H103" s="265">
        <v>2</v>
      </c>
    </row>
    <row r="104" spans="1:8" x14ac:dyDescent="0.15">
      <c r="A104" s="265">
        <v>2023</v>
      </c>
      <c r="B104" s="265">
        <v>9</v>
      </c>
      <c r="C104" s="265" t="s">
        <v>102</v>
      </c>
      <c r="D104" s="265">
        <v>12</v>
      </c>
      <c r="E104" s="265">
        <v>144</v>
      </c>
      <c r="F104" s="265">
        <v>1</v>
      </c>
      <c r="G104" s="265">
        <v>5</v>
      </c>
      <c r="H104" s="265">
        <v>8</v>
      </c>
    </row>
    <row r="105" spans="1:8" x14ac:dyDescent="0.15">
      <c r="A105" s="265">
        <v>2023</v>
      </c>
      <c r="B105" s="265">
        <v>9</v>
      </c>
      <c r="C105" s="265" t="s">
        <v>107</v>
      </c>
      <c r="D105" s="265">
        <v>1</v>
      </c>
      <c r="E105" s="265">
        <v>36</v>
      </c>
      <c r="F105" s="265">
        <v>0</v>
      </c>
      <c r="G105" s="265">
        <v>0</v>
      </c>
      <c r="H105" s="265">
        <v>1</v>
      </c>
    </row>
    <row r="106" spans="1:8" x14ac:dyDescent="0.15">
      <c r="A106" s="265">
        <v>2023</v>
      </c>
      <c r="B106" s="265">
        <v>9</v>
      </c>
      <c r="C106" s="265" t="s">
        <v>101</v>
      </c>
      <c r="D106" s="265">
        <v>5</v>
      </c>
      <c r="E106" s="265">
        <v>85</v>
      </c>
      <c r="F106" s="265">
        <v>0</v>
      </c>
      <c r="G106" s="265">
        <v>1</v>
      </c>
      <c r="H106" s="265">
        <v>5</v>
      </c>
    </row>
    <row r="107" spans="1:8" x14ac:dyDescent="0.15">
      <c r="A107" s="265">
        <v>2023</v>
      </c>
      <c r="B107" s="265">
        <v>9</v>
      </c>
      <c r="C107" s="265" t="s">
        <v>106</v>
      </c>
      <c r="D107" s="265">
        <v>5</v>
      </c>
      <c r="E107" s="265">
        <v>137</v>
      </c>
      <c r="F107" s="265">
        <v>0</v>
      </c>
      <c r="G107" s="265">
        <v>0</v>
      </c>
      <c r="H107" s="265">
        <v>7</v>
      </c>
    </row>
    <row r="108" spans="1:8" x14ac:dyDescent="0.15">
      <c r="A108" s="265">
        <v>2023</v>
      </c>
      <c r="B108" s="265">
        <v>9</v>
      </c>
      <c r="C108" s="265" t="s">
        <v>111</v>
      </c>
      <c r="D108" s="265">
        <v>17</v>
      </c>
      <c r="E108" s="265">
        <v>192</v>
      </c>
      <c r="F108" s="265">
        <v>0</v>
      </c>
      <c r="G108" s="265">
        <v>3</v>
      </c>
      <c r="H108" s="265">
        <v>15</v>
      </c>
    </row>
    <row r="109" spans="1:8" x14ac:dyDescent="0.15">
      <c r="A109" s="265">
        <v>2023</v>
      </c>
      <c r="B109" s="265">
        <v>9</v>
      </c>
      <c r="C109" s="265" t="s">
        <v>104</v>
      </c>
      <c r="D109" s="265">
        <v>6</v>
      </c>
      <c r="E109" s="265">
        <v>148</v>
      </c>
      <c r="F109" s="265">
        <v>0</v>
      </c>
      <c r="G109" s="265">
        <v>0</v>
      </c>
      <c r="H109" s="265">
        <v>7</v>
      </c>
    </row>
    <row r="110" spans="1:8" x14ac:dyDescent="0.15">
      <c r="A110" s="265">
        <v>2023</v>
      </c>
      <c r="B110" s="265">
        <v>9</v>
      </c>
      <c r="C110" s="265" t="s">
        <v>109</v>
      </c>
      <c r="D110" s="265">
        <v>4</v>
      </c>
      <c r="E110" s="265">
        <v>46</v>
      </c>
      <c r="F110" s="265">
        <v>1</v>
      </c>
      <c r="G110" s="265">
        <v>1</v>
      </c>
      <c r="H110" s="265">
        <v>5</v>
      </c>
    </row>
    <row r="111" spans="1:8" x14ac:dyDescent="0.15">
      <c r="A111" s="265">
        <v>2023</v>
      </c>
      <c r="B111" s="265">
        <v>9</v>
      </c>
      <c r="C111" s="265" t="s">
        <v>105</v>
      </c>
      <c r="D111" s="265">
        <v>1</v>
      </c>
      <c r="E111" s="265">
        <v>38</v>
      </c>
      <c r="F111" s="265">
        <v>0</v>
      </c>
      <c r="G111" s="265">
        <v>0</v>
      </c>
      <c r="H111" s="265">
        <v>1</v>
      </c>
    </row>
    <row r="112" spans="1:8" x14ac:dyDescent="0.15">
      <c r="A112" s="265">
        <v>2023</v>
      </c>
      <c r="B112" s="265">
        <v>10</v>
      </c>
      <c r="C112" s="265" t="s">
        <v>105</v>
      </c>
      <c r="D112" s="265">
        <v>2</v>
      </c>
      <c r="E112" s="265">
        <v>33</v>
      </c>
      <c r="F112" s="265">
        <v>0</v>
      </c>
      <c r="G112" s="265">
        <v>1</v>
      </c>
      <c r="H112" s="265">
        <v>2</v>
      </c>
    </row>
    <row r="113" spans="1:8" x14ac:dyDescent="0.15">
      <c r="A113" s="265">
        <v>2023</v>
      </c>
      <c r="B113" s="265">
        <v>10</v>
      </c>
      <c r="C113" s="265" t="s">
        <v>100</v>
      </c>
      <c r="D113" s="265">
        <v>2</v>
      </c>
      <c r="E113" s="265">
        <v>57</v>
      </c>
      <c r="F113" s="265">
        <v>0</v>
      </c>
      <c r="G113" s="265">
        <v>0</v>
      </c>
      <c r="H113" s="265">
        <v>3</v>
      </c>
    </row>
    <row r="114" spans="1:8" x14ac:dyDescent="0.15">
      <c r="A114" s="265">
        <v>2023</v>
      </c>
      <c r="B114" s="265">
        <v>10</v>
      </c>
      <c r="C114" s="265" t="s">
        <v>103</v>
      </c>
      <c r="D114" s="265">
        <v>11</v>
      </c>
      <c r="E114" s="265">
        <v>197</v>
      </c>
      <c r="F114" s="265">
        <v>0</v>
      </c>
      <c r="G114" s="265">
        <v>2</v>
      </c>
      <c r="H114" s="265">
        <v>12</v>
      </c>
    </row>
    <row r="115" spans="1:8" x14ac:dyDescent="0.15">
      <c r="A115" s="265">
        <v>2023</v>
      </c>
      <c r="B115" s="265">
        <v>10</v>
      </c>
      <c r="C115" s="265" t="s">
        <v>111</v>
      </c>
      <c r="D115" s="265">
        <v>11</v>
      </c>
      <c r="E115" s="265">
        <v>251</v>
      </c>
      <c r="F115" s="265">
        <v>0</v>
      </c>
      <c r="G115" s="265">
        <v>1</v>
      </c>
      <c r="H115" s="265">
        <v>11</v>
      </c>
    </row>
    <row r="116" spans="1:8" x14ac:dyDescent="0.15">
      <c r="A116" s="265">
        <v>2023</v>
      </c>
      <c r="B116" s="265">
        <v>10</v>
      </c>
      <c r="C116" s="265" t="s">
        <v>102</v>
      </c>
      <c r="D116" s="265">
        <v>9</v>
      </c>
      <c r="E116" s="265">
        <v>171</v>
      </c>
      <c r="F116" s="265">
        <v>1</v>
      </c>
      <c r="G116" s="265">
        <v>0</v>
      </c>
      <c r="H116" s="265">
        <v>8</v>
      </c>
    </row>
    <row r="117" spans="1:8" x14ac:dyDescent="0.15">
      <c r="A117" s="265">
        <v>2023</v>
      </c>
      <c r="B117" s="265">
        <v>10</v>
      </c>
      <c r="C117" s="265" t="s">
        <v>106</v>
      </c>
      <c r="D117" s="265">
        <v>4</v>
      </c>
      <c r="E117" s="265">
        <v>159</v>
      </c>
      <c r="F117" s="265">
        <v>0</v>
      </c>
      <c r="G117" s="265">
        <v>1</v>
      </c>
      <c r="H117" s="265">
        <v>3</v>
      </c>
    </row>
    <row r="118" spans="1:8" x14ac:dyDescent="0.15">
      <c r="A118" s="265">
        <v>2023</v>
      </c>
      <c r="B118" s="265">
        <v>10</v>
      </c>
      <c r="C118" s="265" t="s">
        <v>109</v>
      </c>
      <c r="D118" s="265">
        <v>0</v>
      </c>
      <c r="E118" s="265">
        <v>50</v>
      </c>
      <c r="F118" s="265">
        <v>0</v>
      </c>
      <c r="G118" s="265">
        <v>0</v>
      </c>
      <c r="H118" s="265">
        <v>0</v>
      </c>
    </row>
    <row r="119" spans="1:8" x14ac:dyDescent="0.15">
      <c r="A119" s="265">
        <v>2023</v>
      </c>
      <c r="B119" s="265">
        <v>10</v>
      </c>
      <c r="C119" s="265" t="s">
        <v>104</v>
      </c>
      <c r="D119" s="265">
        <v>7</v>
      </c>
      <c r="E119" s="265">
        <v>187</v>
      </c>
      <c r="F119" s="265">
        <v>0</v>
      </c>
      <c r="G119" s="265">
        <v>1</v>
      </c>
      <c r="H119" s="265">
        <v>6</v>
      </c>
    </row>
    <row r="120" spans="1:8" x14ac:dyDescent="0.15">
      <c r="A120" s="265">
        <v>2023</v>
      </c>
      <c r="B120" s="265">
        <v>10</v>
      </c>
      <c r="C120" s="265" t="s">
        <v>101</v>
      </c>
      <c r="D120" s="265">
        <v>1</v>
      </c>
      <c r="E120" s="265">
        <v>111</v>
      </c>
      <c r="F120" s="265">
        <v>0</v>
      </c>
      <c r="G120" s="265">
        <v>0</v>
      </c>
      <c r="H120" s="265">
        <v>1</v>
      </c>
    </row>
    <row r="121" spans="1:8" x14ac:dyDescent="0.15">
      <c r="A121" s="265">
        <v>2023</v>
      </c>
      <c r="B121" s="265">
        <v>10</v>
      </c>
      <c r="C121" s="265" t="s">
        <v>107</v>
      </c>
      <c r="D121" s="265">
        <v>5</v>
      </c>
      <c r="E121" s="265">
        <v>40</v>
      </c>
      <c r="F121" s="265">
        <v>0</v>
      </c>
      <c r="G121" s="265">
        <v>1</v>
      </c>
      <c r="H121" s="265">
        <v>8</v>
      </c>
    </row>
    <row r="122" spans="1:8" x14ac:dyDescent="0.15">
      <c r="A122" s="265">
        <v>2023</v>
      </c>
      <c r="B122" s="265">
        <v>10</v>
      </c>
      <c r="C122" s="265" t="s">
        <v>112</v>
      </c>
      <c r="D122" s="265">
        <v>26</v>
      </c>
      <c r="E122" s="265">
        <v>552</v>
      </c>
      <c r="F122" s="265">
        <v>0</v>
      </c>
      <c r="G122" s="265">
        <v>3</v>
      </c>
      <c r="H122" s="265">
        <v>27</v>
      </c>
    </row>
    <row r="123" spans="1:8" x14ac:dyDescent="0.15">
      <c r="A123" s="265">
        <v>2023</v>
      </c>
      <c r="B123" s="265">
        <v>10</v>
      </c>
      <c r="C123" s="265" t="s">
        <v>108</v>
      </c>
      <c r="D123" s="265">
        <v>1</v>
      </c>
      <c r="E123" s="265">
        <v>35</v>
      </c>
      <c r="F123" s="265">
        <v>0</v>
      </c>
      <c r="G123" s="265">
        <v>0</v>
      </c>
      <c r="H123" s="265">
        <v>1</v>
      </c>
    </row>
    <row r="124" spans="1:8" x14ac:dyDescent="0.15">
      <c r="A124" s="265">
        <v>2023</v>
      </c>
      <c r="B124" s="265">
        <v>11</v>
      </c>
      <c r="C124" s="265" t="s">
        <v>111</v>
      </c>
      <c r="D124" s="265">
        <v>11</v>
      </c>
      <c r="E124" s="265">
        <v>270</v>
      </c>
      <c r="F124" s="265">
        <v>0</v>
      </c>
      <c r="G124" s="265">
        <v>7</v>
      </c>
      <c r="H124" s="265">
        <v>5</v>
      </c>
    </row>
    <row r="125" spans="1:8" x14ac:dyDescent="0.15">
      <c r="A125" s="265">
        <v>2023</v>
      </c>
      <c r="B125" s="265">
        <v>11</v>
      </c>
      <c r="C125" s="265" t="s">
        <v>112</v>
      </c>
      <c r="D125" s="265">
        <v>30</v>
      </c>
      <c r="E125" s="265">
        <v>557</v>
      </c>
      <c r="F125" s="265">
        <v>1</v>
      </c>
      <c r="G125" s="265">
        <v>7</v>
      </c>
      <c r="H125" s="265">
        <v>27</v>
      </c>
    </row>
    <row r="126" spans="1:8" x14ac:dyDescent="0.15">
      <c r="A126" s="265">
        <v>2023</v>
      </c>
      <c r="B126" s="265">
        <v>11</v>
      </c>
      <c r="C126" s="265" t="s">
        <v>103</v>
      </c>
      <c r="D126" s="265">
        <v>9</v>
      </c>
      <c r="E126" s="265">
        <v>211</v>
      </c>
      <c r="F126" s="265">
        <v>0</v>
      </c>
      <c r="G126" s="265">
        <v>1</v>
      </c>
      <c r="H126" s="265">
        <v>8</v>
      </c>
    </row>
    <row r="127" spans="1:8" x14ac:dyDescent="0.15">
      <c r="A127" s="265">
        <v>2023</v>
      </c>
      <c r="B127" s="265">
        <v>11</v>
      </c>
      <c r="C127" s="265" t="s">
        <v>102</v>
      </c>
      <c r="D127" s="265">
        <v>13</v>
      </c>
      <c r="E127" s="265">
        <v>161</v>
      </c>
      <c r="F127" s="265">
        <v>0</v>
      </c>
      <c r="G127" s="265">
        <v>1</v>
      </c>
      <c r="H127" s="265">
        <v>13</v>
      </c>
    </row>
    <row r="128" spans="1:8" x14ac:dyDescent="0.15">
      <c r="A128" s="265">
        <v>2023</v>
      </c>
      <c r="B128" s="265">
        <v>11</v>
      </c>
      <c r="C128" s="265" t="s">
        <v>101</v>
      </c>
      <c r="D128" s="265">
        <v>6</v>
      </c>
      <c r="E128" s="265">
        <v>113</v>
      </c>
      <c r="F128" s="265">
        <v>0</v>
      </c>
      <c r="G128" s="265">
        <v>3</v>
      </c>
      <c r="H128" s="265">
        <v>8</v>
      </c>
    </row>
    <row r="129" spans="1:8" x14ac:dyDescent="0.15">
      <c r="A129" s="265">
        <v>2023</v>
      </c>
      <c r="B129" s="265">
        <v>11</v>
      </c>
      <c r="C129" s="265" t="s">
        <v>109</v>
      </c>
      <c r="D129" s="265">
        <v>2</v>
      </c>
      <c r="E129" s="265">
        <v>46</v>
      </c>
      <c r="F129" s="265">
        <v>0</v>
      </c>
      <c r="G129" s="265">
        <v>1</v>
      </c>
      <c r="H129" s="265">
        <v>1</v>
      </c>
    </row>
    <row r="130" spans="1:8" x14ac:dyDescent="0.15">
      <c r="A130" s="265">
        <v>2023</v>
      </c>
      <c r="B130" s="265">
        <v>11</v>
      </c>
      <c r="C130" s="265" t="s">
        <v>100</v>
      </c>
      <c r="D130" s="265">
        <v>6</v>
      </c>
      <c r="E130" s="265">
        <v>56</v>
      </c>
      <c r="F130" s="265">
        <v>0</v>
      </c>
      <c r="G130" s="265">
        <v>4</v>
      </c>
      <c r="H130" s="265">
        <v>5</v>
      </c>
    </row>
    <row r="131" spans="1:8" x14ac:dyDescent="0.15">
      <c r="A131" s="265">
        <v>2023</v>
      </c>
      <c r="B131" s="265">
        <v>11</v>
      </c>
      <c r="C131" s="265" t="s">
        <v>108</v>
      </c>
      <c r="D131" s="265">
        <v>1</v>
      </c>
      <c r="E131" s="265">
        <v>33</v>
      </c>
      <c r="F131" s="265">
        <v>0</v>
      </c>
      <c r="G131" s="265">
        <v>0</v>
      </c>
      <c r="H131" s="265">
        <v>1</v>
      </c>
    </row>
    <row r="132" spans="1:8" x14ac:dyDescent="0.15">
      <c r="A132" s="265">
        <v>2023</v>
      </c>
      <c r="B132" s="265">
        <v>11</v>
      </c>
      <c r="C132" s="265" t="s">
        <v>106</v>
      </c>
      <c r="D132" s="265">
        <v>5</v>
      </c>
      <c r="E132" s="265">
        <v>149</v>
      </c>
      <c r="F132" s="265">
        <v>0</v>
      </c>
      <c r="G132" s="265">
        <v>1</v>
      </c>
      <c r="H132" s="265">
        <v>4</v>
      </c>
    </row>
    <row r="133" spans="1:8" x14ac:dyDescent="0.15">
      <c r="A133" s="265">
        <v>2023</v>
      </c>
      <c r="B133" s="265">
        <v>11</v>
      </c>
      <c r="C133" s="265" t="s">
        <v>105</v>
      </c>
      <c r="D133" s="265">
        <v>4</v>
      </c>
      <c r="E133" s="265">
        <v>36</v>
      </c>
      <c r="F133" s="265">
        <v>0</v>
      </c>
      <c r="G133" s="265">
        <v>2</v>
      </c>
      <c r="H133" s="265">
        <v>2</v>
      </c>
    </row>
    <row r="134" spans="1:8" x14ac:dyDescent="0.15">
      <c r="A134" s="265">
        <v>2023</v>
      </c>
      <c r="B134" s="265">
        <v>11</v>
      </c>
      <c r="C134" s="265" t="s">
        <v>104</v>
      </c>
      <c r="D134" s="265">
        <v>12</v>
      </c>
      <c r="E134" s="265">
        <v>169</v>
      </c>
      <c r="F134" s="265">
        <v>1</v>
      </c>
      <c r="G134" s="265">
        <v>2</v>
      </c>
      <c r="H134" s="265">
        <v>9</v>
      </c>
    </row>
    <row r="135" spans="1:8" x14ac:dyDescent="0.15">
      <c r="A135" s="265">
        <v>2023</v>
      </c>
      <c r="B135" s="265">
        <v>11</v>
      </c>
      <c r="C135" s="265" t="s">
        <v>107</v>
      </c>
      <c r="D135" s="265">
        <v>2</v>
      </c>
      <c r="E135" s="265">
        <v>43</v>
      </c>
      <c r="F135" s="265">
        <v>0</v>
      </c>
      <c r="G135" s="265">
        <v>0</v>
      </c>
      <c r="H135" s="265">
        <v>2</v>
      </c>
    </row>
    <row r="136" spans="1:8" x14ac:dyDescent="0.15">
      <c r="A136" s="265">
        <v>2023</v>
      </c>
      <c r="B136" s="265">
        <v>12</v>
      </c>
      <c r="C136" s="265" t="s">
        <v>105</v>
      </c>
      <c r="D136" s="265">
        <v>0</v>
      </c>
      <c r="E136" s="265">
        <v>50</v>
      </c>
      <c r="F136" s="265">
        <v>0</v>
      </c>
      <c r="G136" s="265">
        <v>0</v>
      </c>
      <c r="H136" s="265">
        <v>0</v>
      </c>
    </row>
    <row r="137" spans="1:8" x14ac:dyDescent="0.15">
      <c r="A137" s="265">
        <v>2023</v>
      </c>
      <c r="B137" s="265">
        <v>12</v>
      </c>
      <c r="C137" s="265" t="s">
        <v>103</v>
      </c>
      <c r="D137" s="265">
        <v>12</v>
      </c>
      <c r="E137" s="265">
        <v>215</v>
      </c>
      <c r="F137" s="265">
        <v>1</v>
      </c>
      <c r="G137" s="265">
        <v>3</v>
      </c>
      <c r="H137" s="265">
        <v>9</v>
      </c>
    </row>
    <row r="138" spans="1:8" x14ac:dyDescent="0.15">
      <c r="A138" s="265">
        <v>2023</v>
      </c>
      <c r="B138" s="265">
        <v>12</v>
      </c>
      <c r="C138" s="265" t="s">
        <v>106</v>
      </c>
      <c r="D138" s="265">
        <v>7</v>
      </c>
      <c r="E138" s="265">
        <v>175</v>
      </c>
      <c r="F138" s="265">
        <v>0</v>
      </c>
      <c r="G138" s="265">
        <v>1</v>
      </c>
      <c r="H138" s="265">
        <v>6</v>
      </c>
    </row>
    <row r="139" spans="1:8" x14ac:dyDescent="0.15">
      <c r="A139" s="265">
        <v>2023</v>
      </c>
      <c r="B139" s="265">
        <v>12</v>
      </c>
      <c r="C139" s="265" t="s">
        <v>109</v>
      </c>
      <c r="D139" s="265">
        <v>2</v>
      </c>
      <c r="E139" s="265">
        <v>65</v>
      </c>
      <c r="F139" s="265">
        <v>0</v>
      </c>
      <c r="G139" s="265">
        <v>0</v>
      </c>
      <c r="H139" s="265">
        <v>3</v>
      </c>
    </row>
    <row r="140" spans="1:8" x14ac:dyDescent="0.15">
      <c r="A140" s="265">
        <v>2023</v>
      </c>
      <c r="B140" s="265">
        <v>12</v>
      </c>
      <c r="C140" s="265" t="s">
        <v>100</v>
      </c>
      <c r="D140" s="265">
        <v>5</v>
      </c>
      <c r="E140" s="265">
        <v>78</v>
      </c>
      <c r="F140" s="265">
        <v>0</v>
      </c>
      <c r="G140" s="265">
        <v>2</v>
      </c>
      <c r="H140" s="265">
        <v>7</v>
      </c>
    </row>
    <row r="141" spans="1:8" x14ac:dyDescent="0.15">
      <c r="A141" s="265">
        <v>2023</v>
      </c>
      <c r="B141" s="265">
        <v>12</v>
      </c>
      <c r="C141" s="265" t="s">
        <v>108</v>
      </c>
      <c r="D141" s="265">
        <v>3</v>
      </c>
      <c r="E141" s="265">
        <v>42</v>
      </c>
      <c r="F141" s="265">
        <v>0</v>
      </c>
      <c r="G141" s="265">
        <v>2</v>
      </c>
      <c r="H141" s="265">
        <v>1</v>
      </c>
    </row>
    <row r="142" spans="1:8" x14ac:dyDescent="0.15">
      <c r="A142" s="265">
        <v>2023</v>
      </c>
      <c r="B142" s="265">
        <v>12</v>
      </c>
      <c r="C142" s="265" t="s">
        <v>104</v>
      </c>
      <c r="D142" s="265">
        <v>11</v>
      </c>
      <c r="E142" s="265">
        <v>207</v>
      </c>
      <c r="F142" s="265">
        <v>1</v>
      </c>
      <c r="G142" s="265">
        <v>4</v>
      </c>
      <c r="H142" s="265">
        <v>6</v>
      </c>
    </row>
    <row r="143" spans="1:8" x14ac:dyDescent="0.15">
      <c r="A143" s="265">
        <v>2023</v>
      </c>
      <c r="B143" s="265">
        <v>12</v>
      </c>
      <c r="C143" s="265" t="s">
        <v>107</v>
      </c>
      <c r="D143" s="265">
        <v>3</v>
      </c>
      <c r="E143" s="265">
        <v>58</v>
      </c>
      <c r="F143" s="265">
        <v>0</v>
      </c>
      <c r="G143" s="265">
        <v>1</v>
      </c>
      <c r="H143" s="265">
        <v>2</v>
      </c>
    </row>
    <row r="144" spans="1:8" x14ac:dyDescent="0.15">
      <c r="A144" s="265">
        <v>2023</v>
      </c>
      <c r="B144" s="265">
        <v>12</v>
      </c>
      <c r="C144" s="265" t="s">
        <v>112</v>
      </c>
      <c r="D144" s="265">
        <v>32</v>
      </c>
      <c r="E144" s="265">
        <v>620</v>
      </c>
      <c r="F144" s="265">
        <v>0</v>
      </c>
      <c r="G144" s="265">
        <v>5</v>
      </c>
      <c r="H144" s="265">
        <v>35</v>
      </c>
    </row>
    <row r="145" spans="1:8" x14ac:dyDescent="0.15">
      <c r="A145" s="265">
        <v>2023</v>
      </c>
      <c r="B145" s="265">
        <v>12</v>
      </c>
      <c r="C145" s="265" t="s">
        <v>111</v>
      </c>
      <c r="D145" s="265">
        <v>11</v>
      </c>
      <c r="E145" s="265">
        <v>302</v>
      </c>
      <c r="F145" s="265">
        <v>0</v>
      </c>
      <c r="G145" s="265">
        <v>0</v>
      </c>
      <c r="H145" s="265">
        <v>12</v>
      </c>
    </row>
    <row r="146" spans="1:8" x14ac:dyDescent="0.15">
      <c r="A146" s="265">
        <v>2023</v>
      </c>
      <c r="B146" s="265">
        <v>12</v>
      </c>
      <c r="C146" s="265" t="s">
        <v>101</v>
      </c>
      <c r="D146" s="265">
        <v>5</v>
      </c>
      <c r="E146" s="265">
        <v>88</v>
      </c>
      <c r="F146" s="265">
        <v>1</v>
      </c>
      <c r="G146" s="265">
        <v>1</v>
      </c>
      <c r="H146" s="265">
        <v>3</v>
      </c>
    </row>
    <row r="147" spans="1:8" x14ac:dyDescent="0.15">
      <c r="A147" s="265">
        <v>2023</v>
      </c>
      <c r="B147" s="265">
        <v>12</v>
      </c>
      <c r="C147" s="265" t="s">
        <v>102</v>
      </c>
      <c r="D147" s="265">
        <v>12</v>
      </c>
      <c r="E147" s="265">
        <v>163</v>
      </c>
      <c r="F147" s="265">
        <v>0</v>
      </c>
      <c r="G147" s="265">
        <v>3</v>
      </c>
      <c r="H147" s="265">
        <v>10</v>
      </c>
    </row>
    <row r="148" spans="1:8" x14ac:dyDescent="0.15">
      <c r="A148" s="265">
        <v>2024</v>
      </c>
      <c r="B148" s="265">
        <v>1</v>
      </c>
      <c r="C148" s="265" t="s">
        <v>101</v>
      </c>
      <c r="D148" s="265">
        <v>2</v>
      </c>
      <c r="E148" s="265">
        <v>90</v>
      </c>
      <c r="F148" s="265">
        <v>0</v>
      </c>
      <c r="G148" s="265">
        <v>2</v>
      </c>
      <c r="H148" s="265">
        <v>3</v>
      </c>
    </row>
    <row r="149" spans="1:8" x14ac:dyDescent="0.15">
      <c r="A149" s="265">
        <v>2024</v>
      </c>
      <c r="B149" s="265">
        <v>1</v>
      </c>
      <c r="C149" s="265" t="s">
        <v>108</v>
      </c>
      <c r="D149" s="265">
        <v>1</v>
      </c>
      <c r="E149" s="265">
        <v>31</v>
      </c>
      <c r="F149" s="265">
        <v>0</v>
      </c>
      <c r="G149" s="265">
        <v>0</v>
      </c>
      <c r="H149" s="265">
        <v>1</v>
      </c>
    </row>
    <row r="150" spans="1:8" x14ac:dyDescent="0.15">
      <c r="A150" s="265">
        <v>2024</v>
      </c>
      <c r="B150" s="265">
        <v>1</v>
      </c>
      <c r="C150" s="265" t="s">
        <v>111</v>
      </c>
      <c r="D150" s="265">
        <v>17</v>
      </c>
      <c r="E150" s="265">
        <v>318</v>
      </c>
      <c r="F150" s="265">
        <v>0</v>
      </c>
      <c r="G150" s="265">
        <v>2</v>
      </c>
      <c r="H150" s="265">
        <v>20</v>
      </c>
    </row>
    <row r="151" spans="1:8" x14ac:dyDescent="0.15">
      <c r="A151" s="265">
        <v>2024</v>
      </c>
      <c r="B151" s="265">
        <v>1</v>
      </c>
      <c r="C151" s="265" t="s">
        <v>106</v>
      </c>
      <c r="D151" s="265">
        <v>6</v>
      </c>
      <c r="E151" s="265">
        <v>153</v>
      </c>
      <c r="F151" s="265">
        <v>0</v>
      </c>
      <c r="G151" s="265">
        <v>2</v>
      </c>
      <c r="H151" s="265">
        <v>5</v>
      </c>
    </row>
    <row r="152" spans="1:8" x14ac:dyDescent="0.15">
      <c r="A152" s="265">
        <v>2024</v>
      </c>
      <c r="B152" s="265">
        <v>1</v>
      </c>
      <c r="C152" s="265" t="s">
        <v>102</v>
      </c>
      <c r="D152" s="265">
        <v>6</v>
      </c>
      <c r="E152" s="265">
        <v>141</v>
      </c>
      <c r="F152" s="265">
        <v>0</v>
      </c>
      <c r="G152" s="265">
        <v>2</v>
      </c>
      <c r="H152" s="265">
        <v>4</v>
      </c>
    </row>
    <row r="153" spans="1:8" x14ac:dyDescent="0.15">
      <c r="A153" s="265">
        <v>2024</v>
      </c>
      <c r="B153" s="265">
        <v>1</v>
      </c>
      <c r="C153" s="265" t="s">
        <v>112</v>
      </c>
      <c r="D153" s="265">
        <v>34</v>
      </c>
      <c r="E153" s="265">
        <v>563</v>
      </c>
      <c r="F153" s="265">
        <v>0</v>
      </c>
      <c r="G153" s="265">
        <v>9</v>
      </c>
      <c r="H153" s="265">
        <v>30</v>
      </c>
    </row>
    <row r="154" spans="1:8" x14ac:dyDescent="0.15">
      <c r="A154" s="265">
        <v>2024</v>
      </c>
      <c r="B154" s="265">
        <v>1</v>
      </c>
      <c r="C154" s="265" t="s">
        <v>107</v>
      </c>
      <c r="D154" s="265">
        <v>4</v>
      </c>
      <c r="E154" s="265">
        <v>46</v>
      </c>
      <c r="F154" s="265">
        <v>0</v>
      </c>
      <c r="G154" s="265">
        <v>3</v>
      </c>
      <c r="H154" s="265">
        <v>1</v>
      </c>
    </row>
    <row r="155" spans="1:8" x14ac:dyDescent="0.15">
      <c r="A155" s="265">
        <v>2024</v>
      </c>
      <c r="B155" s="265">
        <v>1</v>
      </c>
      <c r="C155" s="265" t="s">
        <v>103</v>
      </c>
      <c r="D155" s="265">
        <v>8</v>
      </c>
      <c r="E155" s="265">
        <v>184</v>
      </c>
      <c r="F155" s="265">
        <v>0</v>
      </c>
      <c r="G155" s="265">
        <v>4</v>
      </c>
      <c r="H155" s="265">
        <v>4</v>
      </c>
    </row>
    <row r="156" spans="1:8" x14ac:dyDescent="0.15">
      <c r="A156" s="265">
        <v>2024</v>
      </c>
      <c r="B156" s="265">
        <v>1</v>
      </c>
      <c r="C156" s="265" t="s">
        <v>104</v>
      </c>
      <c r="D156" s="265">
        <v>8</v>
      </c>
      <c r="E156" s="265">
        <v>209</v>
      </c>
      <c r="F156" s="265">
        <v>0</v>
      </c>
      <c r="G156" s="265">
        <v>3</v>
      </c>
      <c r="H156" s="265">
        <v>7</v>
      </c>
    </row>
    <row r="157" spans="1:8" x14ac:dyDescent="0.15">
      <c r="A157" s="265">
        <v>2024</v>
      </c>
      <c r="B157" s="265">
        <v>1</v>
      </c>
      <c r="C157" s="265" t="s">
        <v>100</v>
      </c>
      <c r="D157" s="265">
        <v>0</v>
      </c>
      <c r="E157" s="265">
        <v>61</v>
      </c>
      <c r="F157" s="265">
        <v>0</v>
      </c>
      <c r="G157" s="265">
        <v>0</v>
      </c>
      <c r="H157" s="265">
        <v>0</v>
      </c>
    </row>
    <row r="158" spans="1:8" x14ac:dyDescent="0.15">
      <c r="A158" s="265">
        <v>2024</v>
      </c>
      <c r="B158" s="265">
        <v>1</v>
      </c>
      <c r="C158" s="265" t="s">
        <v>105</v>
      </c>
      <c r="D158" s="265">
        <v>3</v>
      </c>
      <c r="E158" s="265">
        <v>37</v>
      </c>
      <c r="F158" s="265">
        <v>0</v>
      </c>
      <c r="G158" s="265">
        <v>0</v>
      </c>
      <c r="H158" s="265">
        <v>3</v>
      </c>
    </row>
    <row r="159" spans="1:8" x14ac:dyDescent="0.15">
      <c r="A159" s="265">
        <v>2024</v>
      </c>
      <c r="B159" s="265">
        <v>1</v>
      </c>
      <c r="C159" s="265" t="s">
        <v>109</v>
      </c>
      <c r="D159" s="265">
        <v>2</v>
      </c>
      <c r="E159" s="265">
        <v>51</v>
      </c>
      <c r="F159" s="265">
        <v>0</v>
      </c>
      <c r="G159" s="265">
        <v>0</v>
      </c>
      <c r="H159" s="265">
        <v>2</v>
      </c>
    </row>
    <row r="160" spans="1:8" x14ac:dyDescent="0.15">
      <c r="A160" s="265">
        <v>2024</v>
      </c>
      <c r="B160" s="265">
        <v>2</v>
      </c>
      <c r="C160" s="265" t="s">
        <v>108</v>
      </c>
      <c r="D160" s="265">
        <v>2</v>
      </c>
      <c r="E160" s="265">
        <v>32</v>
      </c>
      <c r="F160" s="265">
        <v>0</v>
      </c>
      <c r="G160" s="265">
        <v>0</v>
      </c>
      <c r="H160" s="265">
        <v>2</v>
      </c>
    </row>
    <row r="161" spans="1:8" x14ac:dyDescent="0.15">
      <c r="A161" s="265">
        <v>2024</v>
      </c>
      <c r="B161" s="265">
        <v>2</v>
      </c>
      <c r="C161" s="265" t="s">
        <v>101</v>
      </c>
      <c r="D161" s="265">
        <v>2</v>
      </c>
      <c r="E161" s="265">
        <v>78</v>
      </c>
      <c r="F161" s="265">
        <v>0</v>
      </c>
      <c r="G161" s="265">
        <v>3</v>
      </c>
      <c r="H161" s="265">
        <v>0</v>
      </c>
    </row>
    <row r="162" spans="1:8" x14ac:dyDescent="0.15">
      <c r="A162" s="265">
        <v>2024</v>
      </c>
      <c r="B162" s="265">
        <v>2</v>
      </c>
      <c r="C162" s="265" t="s">
        <v>100</v>
      </c>
      <c r="D162" s="265">
        <v>2</v>
      </c>
      <c r="E162" s="265">
        <v>42</v>
      </c>
      <c r="F162" s="265">
        <v>0</v>
      </c>
      <c r="G162" s="265">
        <v>1</v>
      </c>
      <c r="H162" s="265">
        <v>1</v>
      </c>
    </row>
    <row r="163" spans="1:8" x14ac:dyDescent="0.15">
      <c r="A163" s="265">
        <v>2024</v>
      </c>
      <c r="B163" s="265">
        <v>2</v>
      </c>
      <c r="C163" s="265" t="s">
        <v>109</v>
      </c>
      <c r="D163" s="265">
        <v>0</v>
      </c>
      <c r="E163" s="265">
        <v>48</v>
      </c>
      <c r="F163" s="265">
        <v>0</v>
      </c>
      <c r="G163" s="265">
        <v>0</v>
      </c>
      <c r="H163" s="265">
        <v>0</v>
      </c>
    </row>
    <row r="164" spans="1:8" x14ac:dyDescent="0.15">
      <c r="A164" s="265">
        <v>2024</v>
      </c>
      <c r="B164" s="265">
        <v>2</v>
      </c>
      <c r="C164" s="265" t="s">
        <v>112</v>
      </c>
      <c r="D164" s="265">
        <v>21</v>
      </c>
      <c r="E164" s="265">
        <v>471</v>
      </c>
      <c r="F164" s="265">
        <v>1</v>
      </c>
      <c r="G164" s="265">
        <v>3</v>
      </c>
      <c r="H164" s="265">
        <v>23</v>
      </c>
    </row>
    <row r="165" spans="1:8" x14ac:dyDescent="0.15">
      <c r="A165" s="265">
        <v>2024</v>
      </c>
      <c r="B165" s="265">
        <v>2</v>
      </c>
      <c r="C165" s="265" t="s">
        <v>104</v>
      </c>
      <c r="D165" s="265">
        <v>7</v>
      </c>
      <c r="E165" s="265">
        <v>136</v>
      </c>
      <c r="F165" s="265">
        <v>0</v>
      </c>
      <c r="G165" s="265">
        <v>1</v>
      </c>
      <c r="H165" s="265">
        <v>8</v>
      </c>
    </row>
    <row r="166" spans="1:8" x14ac:dyDescent="0.15">
      <c r="A166" s="265">
        <v>2024</v>
      </c>
      <c r="B166" s="265">
        <v>2</v>
      </c>
      <c r="C166" s="265" t="s">
        <v>105</v>
      </c>
      <c r="D166" s="265">
        <v>3</v>
      </c>
      <c r="E166" s="265">
        <v>36</v>
      </c>
      <c r="F166" s="265">
        <v>0</v>
      </c>
      <c r="G166" s="265">
        <v>0</v>
      </c>
      <c r="H166" s="265">
        <v>3</v>
      </c>
    </row>
    <row r="167" spans="1:8" x14ac:dyDescent="0.15">
      <c r="A167" s="265">
        <v>2024</v>
      </c>
      <c r="B167" s="265">
        <v>2</v>
      </c>
      <c r="C167" s="265" t="s">
        <v>103</v>
      </c>
      <c r="D167" s="265">
        <v>8</v>
      </c>
      <c r="E167" s="265">
        <v>170</v>
      </c>
      <c r="F167" s="265">
        <v>0</v>
      </c>
      <c r="G167" s="265">
        <v>2</v>
      </c>
      <c r="H167" s="265">
        <v>6</v>
      </c>
    </row>
    <row r="168" spans="1:8" x14ac:dyDescent="0.15">
      <c r="A168" s="265">
        <v>2024</v>
      </c>
      <c r="B168" s="265">
        <v>2</v>
      </c>
      <c r="C168" s="265" t="s">
        <v>106</v>
      </c>
      <c r="D168" s="265">
        <v>3</v>
      </c>
      <c r="E168" s="265">
        <v>146</v>
      </c>
      <c r="F168" s="265">
        <v>0</v>
      </c>
      <c r="G168" s="265">
        <v>0</v>
      </c>
      <c r="H168" s="265">
        <v>3</v>
      </c>
    </row>
    <row r="169" spans="1:8" x14ac:dyDescent="0.15">
      <c r="A169" s="265">
        <v>2024</v>
      </c>
      <c r="B169" s="265">
        <v>2</v>
      </c>
      <c r="C169" s="265" t="s">
        <v>102</v>
      </c>
      <c r="D169" s="265">
        <v>9</v>
      </c>
      <c r="E169" s="265">
        <v>105</v>
      </c>
      <c r="F169" s="265">
        <v>0</v>
      </c>
      <c r="G169" s="265">
        <v>1</v>
      </c>
      <c r="H169" s="265">
        <v>10</v>
      </c>
    </row>
    <row r="170" spans="1:8" x14ac:dyDescent="0.15">
      <c r="A170" s="265">
        <v>2024</v>
      </c>
      <c r="B170" s="265">
        <v>2</v>
      </c>
      <c r="C170" s="265" t="s">
        <v>107</v>
      </c>
      <c r="D170" s="265">
        <v>3</v>
      </c>
      <c r="E170" s="265">
        <v>48</v>
      </c>
      <c r="F170" s="265">
        <v>0</v>
      </c>
      <c r="G170" s="265">
        <v>0</v>
      </c>
      <c r="H170" s="265">
        <v>6</v>
      </c>
    </row>
    <row r="171" spans="1:8" x14ac:dyDescent="0.15">
      <c r="A171" s="265">
        <v>2024</v>
      </c>
      <c r="B171" s="265">
        <v>2</v>
      </c>
      <c r="C171" s="265" t="s">
        <v>111</v>
      </c>
      <c r="D171" s="265">
        <v>10</v>
      </c>
      <c r="E171" s="265">
        <v>233</v>
      </c>
      <c r="F171" s="265">
        <v>0</v>
      </c>
      <c r="G171" s="265">
        <v>1</v>
      </c>
      <c r="H171" s="265">
        <v>9</v>
      </c>
    </row>
    <row r="172" spans="1:8" x14ac:dyDescent="0.15">
      <c r="A172" s="265">
        <v>2024</v>
      </c>
      <c r="B172" s="265">
        <v>3</v>
      </c>
      <c r="C172" s="265" t="s">
        <v>109</v>
      </c>
      <c r="D172" s="265">
        <v>4</v>
      </c>
      <c r="E172" s="265">
        <v>56</v>
      </c>
      <c r="F172" s="265">
        <v>0</v>
      </c>
      <c r="G172" s="265">
        <v>2</v>
      </c>
      <c r="H172" s="265">
        <v>2</v>
      </c>
    </row>
    <row r="173" spans="1:8" x14ac:dyDescent="0.15">
      <c r="A173" s="265">
        <v>2024</v>
      </c>
      <c r="B173" s="265">
        <v>3</v>
      </c>
      <c r="C173" s="265" t="s">
        <v>108</v>
      </c>
      <c r="D173" s="265">
        <v>1</v>
      </c>
      <c r="E173" s="265">
        <v>44</v>
      </c>
      <c r="F173" s="265">
        <v>0</v>
      </c>
      <c r="G173" s="265">
        <v>0</v>
      </c>
      <c r="H173" s="265">
        <v>1</v>
      </c>
    </row>
    <row r="174" spans="1:8" x14ac:dyDescent="0.15">
      <c r="A174" s="265">
        <v>2024</v>
      </c>
      <c r="B174" s="265">
        <v>3</v>
      </c>
      <c r="C174" s="265" t="s">
        <v>104</v>
      </c>
      <c r="D174" s="265">
        <v>5</v>
      </c>
      <c r="E174" s="265">
        <v>186</v>
      </c>
      <c r="F174" s="265">
        <v>1</v>
      </c>
      <c r="G174" s="265">
        <v>1</v>
      </c>
      <c r="H174" s="265">
        <v>5</v>
      </c>
    </row>
    <row r="175" spans="1:8" x14ac:dyDescent="0.15">
      <c r="A175" s="265">
        <v>2024</v>
      </c>
      <c r="B175" s="265">
        <v>3</v>
      </c>
      <c r="C175" s="265" t="s">
        <v>101</v>
      </c>
      <c r="D175" s="265">
        <v>4</v>
      </c>
      <c r="E175" s="265">
        <v>92</v>
      </c>
      <c r="F175" s="265">
        <v>0</v>
      </c>
      <c r="G175" s="265">
        <v>1</v>
      </c>
      <c r="H175" s="265">
        <v>3</v>
      </c>
    </row>
    <row r="176" spans="1:8" x14ac:dyDescent="0.15">
      <c r="A176" s="265">
        <v>2024</v>
      </c>
      <c r="B176" s="265">
        <v>3</v>
      </c>
      <c r="C176" s="265" t="s">
        <v>103</v>
      </c>
      <c r="D176" s="265">
        <v>5</v>
      </c>
      <c r="E176" s="265">
        <v>175</v>
      </c>
      <c r="F176" s="265">
        <v>0</v>
      </c>
      <c r="G176" s="265">
        <v>0</v>
      </c>
      <c r="H176" s="265">
        <v>5</v>
      </c>
    </row>
    <row r="177" spans="1:10" x14ac:dyDescent="0.15">
      <c r="A177" s="265">
        <v>2024</v>
      </c>
      <c r="B177" s="265">
        <v>3</v>
      </c>
      <c r="C177" s="265" t="s">
        <v>107</v>
      </c>
      <c r="D177" s="265">
        <v>1</v>
      </c>
      <c r="E177" s="265">
        <v>54</v>
      </c>
      <c r="F177" s="265">
        <v>0</v>
      </c>
      <c r="G177" s="265">
        <v>0</v>
      </c>
      <c r="H177" s="265">
        <v>1</v>
      </c>
    </row>
    <row r="178" spans="1:10" x14ac:dyDescent="0.15">
      <c r="A178" s="265">
        <v>2024</v>
      </c>
      <c r="B178" s="265">
        <v>3</v>
      </c>
      <c r="C178" s="265" t="s">
        <v>106</v>
      </c>
      <c r="D178" s="265">
        <v>5</v>
      </c>
      <c r="E178" s="265">
        <v>163</v>
      </c>
      <c r="F178" s="265">
        <v>0</v>
      </c>
      <c r="G178" s="265">
        <v>1</v>
      </c>
      <c r="H178" s="265">
        <v>4</v>
      </c>
    </row>
    <row r="179" spans="1:10" x14ac:dyDescent="0.15">
      <c r="A179" s="265">
        <v>2024</v>
      </c>
      <c r="B179" s="265">
        <v>3</v>
      </c>
      <c r="C179" s="265" t="s">
        <v>102</v>
      </c>
      <c r="D179" s="265">
        <v>11</v>
      </c>
      <c r="E179" s="265">
        <v>143</v>
      </c>
      <c r="F179" s="265">
        <v>2</v>
      </c>
      <c r="G179" s="265">
        <v>2</v>
      </c>
      <c r="H179" s="265">
        <v>8</v>
      </c>
    </row>
    <row r="180" spans="1:10" x14ac:dyDescent="0.15">
      <c r="A180" s="265">
        <v>2024</v>
      </c>
      <c r="B180" s="265">
        <v>3</v>
      </c>
      <c r="C180" s="265" t="s">
        <v>112</v>
      </c>
      <c r="D180" s="265">
        <v>18</v>
      </c>
      <c r="E180" s="265">
        <v>552</v>
      </c>
      <c r="F180" s="265">
        <v>0</v>
      </c>
      <c r="G180" s="265">
        <v>0</v>
      </c>
      <c r="H180" s="265">
        <v>20</v>
      </c>
    </row>
    <row r="181" spans="1:10" x14ac:dyDescent="0.15">
      <c r="A181" s="265">
        <v>2024</v>
      </c>
      <c r="B181" s="265">
        <v>3</v>
      </c>
      <c r="C181" s="265" t="s">
        <v>100</v>
      </c>
      <c r="D181" s="265">
        <v>3</v>
      </c>
      <c r="E181" s="265">
        <v>74</v>
      </c>
      <c r="F181" s="265">
        <v>0</v>
      </c>
      <c r="G181" s="265">
        <v>1</v>
      </c>
      <c r="H181" s="265">
        <v>3</v>
      </c>
    </row>
    <row r="182" spans="1:10" x14ac:dyDescent="0.15">
      <c r="A182" s="265">
        <v>2024</v>
      </c>
      <c r="B182" s="265">
        <v>3</v>
      </c>
      <c r="C182" s="265" t="s">
        <v>105</v>
      </c>
      <c r="D182" s="265">
        <v>3</v>
      </c>
      <c r="E182" s="265">
        <v>28</v>
      </c>
      <c r="F182" s="265">
        <v>1</v>
      </c>
      <c r="G182" s="265">
        <v>0</v>
      </c>
      <c r="H182" s="265">
        <v>2</v>
      </c>
    </row>
    <row r="183" spans="1:10" x14ac:dyDescent="0.15">
      <c r="A183" s="265">
        <v>2024</v>
      </c>
      <c r="B183" s="265">
        <v>3</v>
      </c>
      <c r="C183" s="265" t="s">
        <v>111</v>
      </c>
      <c r="D183" s="265">
        <v>12</v>
      </c>
      <c r="E183" s="265">
        <v>243</v>
      </c>
      <c r="F183" s="265">
        <v>0</v>
      </c>
      <c r="G183" s="265">
        <v>3</v>
      </c>
      <c r="H183" s="265">
        <v>13</v>
      </c>
    </row>
    <row r="184" spans="1:10" x14ac:dyDescent="0.15">
      <c r="A184" s="278" t="s">
        <v>170</v>
      </c>
      <c r="B184" s="278"/>
      <c r="C184" s="278"/>
      <c r="D184" s="278"/>
      <c r="E184" s="278"/>
      <c r="F184" s="278"/>
      <c r="G184" s="278"/>
      <c r="H184" s="278"/>
      <c r="I184" s="278"/>
      <c r="J184" s="278"/>
    </row>
    <row r="185" spans="1:10" x14ac:dyDescent="0.15">
      <c r="A185" t="s">
        <v>160</v>
      </c>
      <c r="B185" t="s">
        <v>161</v>
      </c>
      <c r="C185" t="s">
        <v>167</v>
      </c>
      <c r="D185" t="s">
        <v>163</v>
      </c>
      <c r="E185" t="s">
        <v>164</v>
      </c>
      <c r="F185" t="s">
        <v>1</v>
      </c>
      <c r="G185" t="s">
        <v>135</v>
      </c>
      <c r="H185" t="s">
        <v>165</v>
      </c>
      <c r="I185" t="s">
        <v>168</v>
      </c>
      <c r="J185" t="s">
        <v>169</v>
      </c>
    </row>
    <row r="186" spans="1:10" x14ac:dyDescent="0.15">
      <c r="A186" s="266">
        <v>2023</v>
      </c>
      <c r="B186" s="266">
        <v>1</v>
      </c>
      <c r="C186" s="266" t="s">
        <v>76</v>
      </c>
      <c r="D186" s="266">
        <v>0</v>
      </c>
      <c r="E186" s="266">
        <v>52</v>
      </c>
      <c r="F186" s="266">
        <v>0</v>
      </c>
      <c r="G186" s="266">
        <v>0</v>
      </c>
      <c r="H186" s="266">
        <v>0</v>
      </c>
      <c r="I186" s="267"/>
      <c r="J186" s="266" t="s">
        <v>28</v>
      </c>
    </row>
    <row r="187" spans="1:10" x14ac:dyDescent="0.15">
      <c r="A187" s="266">
        <v>2023</v>
      </c>
      <c r="B187" s="266">
        <v>1</v>
      </c>
      <c r="C187" s="266" t="s">
        <v>75</v>
      </c>
      <c r="D187" s="266">
        <v>0</v>
      </c>
      <c r="E187" s="266">
        <v>10</v>
      </c>
      <c r="F187" s="266">
        <v>0</v>
      </c>
      <c r="G187" s="266">
        <v>0</v>
      </c>
      <c r="H187" s="266">
        <v>0</v>
      </c>
      <c r="I187" s="267"/>
      <c r="J187" s="266" t="s">
        <v>25</v>
      </c>
    </row>
    <row r="188" spans="1:10" x14ac:dyDescent="0.15">
      <c r="A188" s="266">
        <v>2023</v>
      </c>
      <c r="B188" s="266">
        <v>1</v>
      </c>
      <c r="C188" s="266" t="s">
        <v>78</v>
      </c>
      <c r="D188" s="266">
        <v>3</v>
      </c>
      <c r="E188" s="266">
        <v>83</v>
      </c>
      <c r="F188" s="266">
        <v>0</v>
      </c>
      <c r="G188" s="266">
        <v>1</v>
      </c>
      <c r="H188" s="266">
        <v>2</v>
      </c>
      <c r="I188" s="267"/>
      <c r="J188" s="266" t="s">
        <v>27</v>
      </c>
    </row>
    <row r="189" spans="1:10" x14ac:dyDescent="0.15">
      <c r="A189" s="266">
        <v>2023</v>
      </c>
      <c r="B189" s="266">
        <v>1</v>
      </c>
      <c r="C189" s="266" t="s">
        <v>80</v>
      </c>
      <c r="D189" s="266">
        <v>3</v>
      </c>
      <c r="E189" s="266">
        <v>28</v>
      </c>
      <c r="F189" s="266">
        <v>0</v>
      </c>
      <c r="G189" s="266">
        <v>1</v>
      </c>
      <c r="H189" s="266">
        <v>0</v>
      </c>
      <c r="I189" s="267"/>
      <c r="J189" s="266" t="s">
        <v>24</v>
      </c>
    </row>
    <row r="190" spans="1:10" x14ac:dyDescent="0.15">
      <c r="A190" s="266">
        <v>2023</v>
      </c>
      <c r="B190" s="266">
        <v>1</v>
      </c>
      <c r="C190" s="266" t="s">
        <v>124</v>
      </c>
      <c r="D190" s="266">
        <v>4</v>
      </c>
      <c r="E190" s="266">
        <v>54</v>
      </c>
      <c r="F190" s="266">
        <v>0</v>
      </c>
      <c r="G190" s="266">
        <v>3</v>
      </c>
      <c r="H190" s="266">
        <v>1</v>
      </c>
      <c r="I190" s="267"/>
      <c r="J190" s="266" t="s">
        <v>27</v>
      </c>
    </row>
    <row r="191" spans="1:10" x14ac:dyDescent="0.15">
      <c r="A191" s="266">
        <v>2023</v>
      </c>
      <c r="B191" s="266">
        <v>1</v>
      </c>
      <c r="C191" s="266" t="s">
        <v>84</v>
      </c>
      <c r="D191" s="266">
        <v>0</v>
      </c>
      <c r="E191" s="266">
        <v>5</v>
      </c>
      <c r="F191" s="266">
        <v>0</v>
      </c>
      <c r="G191" s="266">
        <v>0</v>
      </c>
      <c r="H191" s="266">
        <v>0</v>
      </c>
      <c r="I191" s="267"/>
      <c r="J191" s="266" t="s">
        <v>28</v>
      </c>
    </row>
    <row r="192" spans="1:10" x14ac:dyDescent="0.15">
      <c r="A192" s="266">
        <v>2023</v>
      </c>
      <c r="B192" s="266">
        <v>1</v>
      </c>
      <c r="C192" s="266" t="s">
        <v>84</v>
      </c>
      <c r="D192" s="266">
        <v>0</v>
      </c>
      <c r="E192" s="266">
        <v>2</v>
      </c>
      <c r="F192" s="266">
        <v>0</v>
      </c>
      <c r="G192" s="266">
        <v>0</v>
      </c>
      <c r="H192" s="266">
        <v>0</v>
      </c>
      <c r="I192" s="267"/>
      <c r="J192" s="266" t="s">
        <v>26</v>
      </c>
    </row>
    <row r="193" spans="1:10" x14ac:dyDescent="0.15">
      <c r="A193" s="266">
        <v>2023</v>
      </c>
      <c r="B193" s="266">
        <v>2</v>
      </c>
      <c r="C193" s="266" t="s">
        <v>72</v>
      </c>
      <c r="D193" s="266">
        <v>13</v>
      </c>
      <c r="E193" s="266">
        <v>355</v>
      </c>
      <c r="F193" s="266">
        <v>0</v>
      </c>
      <c r="G193" s="266">
        <v>0</v>
      </c>
      <c r="H193" s="266">
        <v>15</v>
      </c>
      <c r="I193" s="267"/>
      <c r="J193" s="266" t="s">
        <v>27</v>
      </c>
    </row>
    <row r="194" spans="1:10" x14ac:dyDescent="0.15">
      <c r="A194" s="266">
        <v>2023</v>
      </c>
      <c r="B194" s="266">
        <v>2</v>
      </c>
      <c r="C194" s="266" t="s">
        <v>123</v>
      </c>
      <c r="D194" s="266">
        <v>0</v>
      </c>
      <c r="E194" s="266">
        <v>5</v>
      </c>
      <c r="F194" s="266">
        <v>0</v>
      </c>
      <c r="G194" s="266">
        <v>0</v>
      </c>
      <c r="H194" s="266">
        <v>0</v>
      </c>
      <c r="I194" s="267"/>
      <c r="J194" s="266" t="s">
        <v>28</v>
      </c>
    </row>
    <row r="195" spans="1:10" x14ac:dyDescent="0.15">
      <c r="A195" s="266">
        <v>2023</v>
      </c>
      <c r="B195" s="266">
        <v>2</v>
      </c>
      <c r="C195" s="266" t="s">
        <v>73</v>
      </c>
      <c r="D195" s="266">
        <v>1</v>
      </c>
      <c r="E195" s="266">
        <v>18</v>
      </c>
      <c r="F195" s="266">
        <v>0</v>
      </c>
      <c r="G195" s="266">
        <v>1</v>
      </c>
      <c r="H195" s="266">
        <v>0</v>
      </c>
      <c r="I195" s="267"/>
      <c r="J195" s="266" t="s">
        <v>27</v>
      </c>
    </row>
    <row r="196" spans="1:10" x14ac:dyDescent="0.15">
      <c r="A196" s="266">
        <v>2023</v>
      </c>
      <c r="B196" s="266">
        <v>2</v>
      </c>
      <c r="C196" s="266" t="s">
        <v>74</v>
      </c>
      <c r="D196" s="266">
        <v>0</v>
      </c>
      <c r="E196" s="266">
        <v>8</v>
      </c>
      <c r="F196" s="266">
        <v>0</v>
      </c>
      <c r="G196" s="266">
        <v>0</v>
      </c>
      <c r="H196" s="266">
        <v>0</v>
      </c>
      <c r="I196" s="267"/>
      <c r="J196" s="266" t="s">
        <v>27</v>
      </c>
    </row>
    <row r="197" spans="1:10" x14ac:dyDescent="0.15">
      <c r="A197" s="266">
        <v>2023</v>
      </c>
      <c r="B197" s="266">
        <v>2</v>
      </c>
      <c r="C197" s="266" t="s">
        <v>80</v>
      </c>
      <c r="D197" s="266">
        <v>1</v>
      </c>
      <c r="E197" s="266">
        <v>0</v>
      </c>
      <c r="F197" s="266">
        <v>1</v>
      </c>
      <c r="G197" s="266">
        <v>0</v>
      </c>
      <c r="H197" s="266">
        <v>0</v>
      </c>
      <c r="I197" s="267">
        <v>75</v>
      </c>
      <c r="J197" s="266" t="s">
        <v>28</v>
      </c>
    </row>
    <row r="198" spans="1:10" x14ac:dyDescent="0.15">
      <c r="A198" s="266">
        <v>2023</v>
      </c>
      <c r="B198" s="266">
        <v>3</v>
      </c>
      <c r="C198" s="266" t="s">
        <v>123</v>
      </c>
      <c r="D198" s="266">
        <v>0</v>
      </c>
      <c r="E198" s="266">
        <v>3</v>
      </c>
      <c r="F198" s="266">
        <v>0</v>
      </c>
      <c r="G198" s="266">
        <v>0</v>
      </c>
      <c r="H198" s="266">
        <v>0</v>
      </c>
      <c r="I198" s="267"/>
      <c r="J198" s="266" t="s">
        <v>26</v>
      </c>
    </row>
    <row r="199" spans="1:10" x14ac:dyDescent="0.15">
      <c r="A199" s="266">
        <v>2023</v>
      </c>
      <c r="B199" s="266">
        <v>3</v>
      </c>
      <c r="C199" s="266" t="s">
        <v>74</v>
      </c>
      <c r="D199" s="266">
        <v>0</v>
      </c>
      <c r="E199" s="266">
        <v>6</v>
      </c>
      <c r="F199" s="266">
        <v>0</v>
      </c>
      <c r="G199" s="266">
        <v>0</v>
      </c>
      <c r="H199" s="266">
        <v>0</v>
      </c>
      <c r="I199" s="267"/>
      <c r="J199" s="266" t="s">
        <v>25</v>
      </c>
    </row>
    <row r="200" spans="1:10" x14ac:dyDescent="0.15">
      <c r="A200" s="266">
        <v>2023</v>
      </c>
      <c r="B200" s="266">
        <v>3</v>
      </c>
      <c r="C200" s="266" t="s">
        <v>76</v>
      </c>
      <c r="D200" s="266">
        <v>4</v>
      </c>
      <c r="E200" s="266">
        <v>39</v>
      </c>
      <c r="F200" s="266">
        <v>0</v>
      </c>
      <c r="G200" s="266">
        <v>0</v>
      </c>
      <c r="H200" s="266">
        <v>4</v>
      </c>
      <c r="I200" s="267"/>
      <c r="J200" s="266" t="s">
        <v>27</v>
      </c>
    </row>
    <row r="201" spans="1:10" x14ac:dyDescent="0.15">
      <c r="A201" s="266">
        <v>2023</v>
      </c>
      <c r="B201" s="266">
        <v>3</v>
      </c>
      <c r="C201" s="266" t="s">
        <v>76</v>
      </c>
      <c r="D201" s="266">
        <v>1</v>
      </c>
      <c r="E201" s="266">
        <v>0</v>
      </c>
      <c r="F201" s="266">
        <v>1</v>
      </c>
      <c r="G201" s="266">
        <v>0</v>
      </c>
      <c r="H201" s="266">
        <v>0</v>
      </c>
      <c r="I201" s="267">
        <v>73</v>
      </c>
      <c r="J201" s="266" t="s">
        <v>24</v>
      </c>
    </row>
    <row r="202" spans="1:10" x14ac:dyDescent="0.15">
      <c r="A202" s="266">
        <v>2023</v>
      </c>
      <c r="B202" s="266">
        <v>3</v>
      </c>
      <c r="C202" s="266" t="s">
        <v>75</v>
      </c>
      <c r="D202" s="266">
        <v>0</v>
      </c>
      <c r="E202" s="266">
        <v>2</v>
      </c>
      <c r="F202" s="266">
        <v>0</v>
      </c>
      <c r="G202" s="266">
        <v>0</v>
      </c>
      <c r="H202" s="266">
        <v>0</v>
      </c>
      <c r="I202" s="267"/>
      <c r="J202" s="266" t="s">
        <v>24</v>
      </c>
    </row>
    <row r="203" spans="1:10" x14ac:dyDescent="0.15">
      <c r="A203" s="266">
        <v>2023</v>
      </c>
      <c r="B203" s="266">
        <v>3</v>
      </c>
      <c r="C203" s="266" t="s">
        <v>78</v>
      </c>
      <c r="D203" s="266">
        <v>2</v>
      </c>
      <c r="E203" s="266">
        <v>42</v>
      </c>
      <c r="F203" s="266">
        <v>0</v>
      </c>
      <c r="G203" s="266">
        <v>0</v>
      </c>
      <c r="H203" s="266">
        <v>3</v>
      </c>
      <c r="I203" s="267"/>
      <c r="J203" s="266" t="s">
        <v>27</v>
      </c>
    </row>
    <row r="204" spans="1:10" x14ac:dyDescent="0.15">
      <c r="A204" s="266">
        <v>2023</v>
      </c>
      <c r="B204" s="266">
        <v>3</v>
      </c>
      <c r="C204" s="266" t="s">
        <v>77</v>
      </c>
      <c r="D204" s="266">
        <v>0</v>
      </c>
      <c r="E204" s="266">
        <v>4</v>
      </c>
      <c r="F204" s="266">
        <v>0</v>
      </c>
      <c r="G204" s="266">
        <v>0</v>
      </c>
      <c r="H204" s="266">
        <v>0</v>
      </c>
      <c r="I204" s="267"/>
      <c r="J204" s="266" t="s">
        <v>25</v>
      </c>
    </row>
    <row r="205" spans="1:10" x14ac:dyDescent="0.15">
      <c r="A205" s="266">
        <v>2023</v>
      </c>
      <c r="B205" s="266">
        <v>3</v>
      </c>
      <c r="C205" s="266" t="s">
        <v>79</v>
      </c>
      <c r="D205" s="266">
        <v>0</v>
      </c>
      <c r="E205" s="266">
        <v>1</v>
      </c>
      <c r="F205" s="266">
        <v>0</v>
      </c>
      <c r="G205" s="266">
        <v>0</v>
      </c>
      <c r="H205" s="266">
        <v>0</v>
      </c>
      <c r="I205" s="267"/>
      <c r="J205" s="266" t="s">
        <v>27</v>
      </c>
    </row>
    <row r="206" spans="1:10" x14ac:dyDescent="0.15">
      <c r="A206" s="266">
        <v>2023</v>
      </c>
      <c r="B206" s="266">
        <v>3</v>
      </c>
      <c r="C206" s="266" t="s">
        <v>82</v>
      </c>
      <c r="D206" s="266">
        <v>0</v>
      </c>
      <c r="E206" s="266">
        <v>3</v>
      </c>
      <c r="F206" s="266">
        <v>0</v>
      </c>
      <c r="G206" s="266">
        <v>0</v>
      </c>
      <c r="H206" s="266">
        <v>0</v>
      </c>
      <c r="I206" s="267"/>
      <c r="J206" s="266" t="s">
        <v>25</v>
      </c>
    </row>
    <row r="207" spans="1:10" x14ac:dyDescent="0.15">
      <c r="A207" s="266">
        <v>2023</v>
      </c>
      <c r="B207" s="266">
        <v>3</v>
      </c>
      <c r="C207" s="266" t="s">
        <v>124</v>
      </c>
      <c r="D207" s="266">
        <v>1</v>
      </c>
      <c r="E207" s="266">
        <v>19</v>
      </c>
      <c r="F207" s="266">
        <v>0</v>
      </c>
      <c r="G207" s="266">
        <v>0</v>
      </c>
      <c r="H207" s="266">
        <v>1</v>
      </c>
      <c r="I207" s="267"/>
      <c r="J207" s="266" t="s">
        <v>25</v>
      </c>
    </row>
    <row r="208" spans="1:10" x14ac:dyDescent="0.15">
      <c r="A208" s="266">
        <v>2023</v>
      </c>
      <c r="B208" s="266">
        <v>3</v>
      </c>
      <c r="C208" s="266" t="s">
        <v>83</v>
      </c>
      <c r="D208" s="266">
        <v>0</v>
      </c>
      <c r="E208" s="266">
        <v>7</v>
      </c>
      <c r="F208" s="266">
        <v>0</v>
      </c>
      <c r="G208" s="266">
        <v>0</v>
      </c>
      <c r="H208" s="266">
        <v>0</v>
      </c>
      <c r="I208" s="267"/>
      <c r="J208" s="266" t="s">
        <v>24</v>
      </c>
    </row>
    <row r="209" spans="1:10" x14ac:dyDescent="0.15">
      <c r="A209" s="266">
        <v>2023</v>
      </c>
      <c r="B209" s="266">
        <v>3</v>
      </c>
      <c r="C209" s="266" t="s">
        <v>84</v>
      </c>
      <c r="D209" s="266">
        <v>0</v>
      </c>
      <c r="E209" s="266">
        <v>7</v>
      </c>
      <c r="F209" s="266">
        <v>0</v>
      </c>
      <c r="G209" s="266">
        <v>0</v>
      </c>
      <c r="H209" s="266">
        <v>0</v>
      </c>
      <c r="I209" s="267"/>
      <c r="J209" s="266" t="s">
        <v>26</v>
      </c>
    </row>
    <row r="210" spans="1:10" x14ac:dyDescent="0.15">
      <c r="A210" s="266">
        <v>2023</v>
      </c>
      <c r="B210" s="266">
        <v>3</v>
      </c>
      <c r="C210" s="266" t="s">
        <v>85</v>
      </c>
      <c r="D210" s="266">
        <v>0</v>
      </c>
      <c r="E210" s="266">
        <v>1</v>
      </c>
      <c r="F210" s="266">
        <v>0</v>
      </c>
      <c r="G210" s="266">
        <v>0</v>
      </c>
      <c r="H210" s="266">
        <v>0</v>
      </c>
      <c r="I210" s="267"/>
      <c r="J210" s="266" t="s">
        <v>25</v>
      </c>
    </row>
    <row r="211" spans="1:10" x14ac:dyDescent="0.15">
      <c r="A211" s="266">
        <v>2023</v>
      </c>
      <c r="B211" s="266">
        <v>4</v>
      </c>
      <c r="C211" s="266" t="s">
        <v>72</v>
      </c>
      <c r="D211" s="266">
        <v>10</v>
      </c>
      <c r="E211" s="266">
        <v>285</v>
      </c>
      <c r="F211" s="266">
        <v>0</v>
      </c>
      <c r="G211" s="266">
        <v>2</v>
      </c>
      <c r="H211" s="266">
        <v>8</v>
      </c>
      <c r="I211" s="267"/>
      <c r="J211" s="266" t="s">
        <v>27</v>
      </c>
    </row>
    <row r="212" spans="1:10" x14ac:dyDescent="0.15">
      <c r="A212" s="266">
        <v>2023</v>
      </c>
      <c r="B212" s="266">
        <v>4</v>
      </c>
      <c r="C212" s="266" t="s">
        <v>72</v>
      </c>
      <c r="D212" s="266">
        <v>5</v>
      </c>
      <c r="E212" s="266">
        <v>57</v>
      </c>
      <c r="F212" s="266">
        <v>0</v>
      </c>
      <c r="G212" s="266">
        <v>1</v>
      </c>
      <c r="H212" s="266">
        <v>5</v>
      </c>
      <c r="I212" s="267"/>
      <c r="J212" s="266" t="s">
        <v>25</v>
      </c>
    </row>
    <row r="213" spans="1:10" x14ac:dyDescent="0.15">
      <c r="A213" s="266">
        <v>2023</v>
      </c>
      <c r="B213" s="266">
        <v>4</v>
      </c>
      <c r="C213" s="266" t="s">
        <v>74</v>
      </c>
      <c r="D213" s="266">
        <v>0</v>
      </c>
      <c r="E213" s="266">
        <v>3</v>
      </c>
      <c r="F213" s="266">
        <v>0</v>
      </c>
      <c r="G213" s="266">
        <v>0</v>
      </c>
      <c r="H213" s="266">
        <v>0</v>
      </c>
      <c r="I213" s="267"/>
      <c r="J213" s="266" t="s">
        <v>25</v>
      </c>
    </row>
    <row r="214" spans="1:10" x14ac:dyDescent="0.15">
      <c r="A214" s="266">
        <v>2023</v>
      </c>
      <c r="B214" s="266">
        <v>4</v>
      </c>
      <c r="C214" s="266" t="s">
        <v>74</v>
      </c>
      <c r="D214" s="266">
        <v>0</v>
      </c>
      <c r="E214" s="266">
        <v>1</v>
      </c>
      <c r="F214" s="266">
        <v>0</v>
      </c>
      <c r="G214" s="266">
        <v>0</v>
      </c>
      <c r="H214" s="266">
        <v>0</v>
      </c>
      <c r="I214" s="267"/>
      <c r="J214" s="266" t="s">
        <v>24</v>
      </c>
    </row>
    <row r="215" spans="1:10" x14ac:dyDescent="0.15">
      <c r="A215" s="266">
        <v>2023</v>
      </c>
      <c r="B215" s="266">
        <v>4</v>
      </c>
      <c r="C215" s="266" t="s">
        <v>75</v>
      </c>
      <c r="D215" s="266">
        <v>0</v>
      </c>
      <c r="E215" s="266">
        <v>4</v>
      </c>
      <c r="F215" s="266">
        <v>0</v>
      </c>
      <c r="G215" s="266">
        <v>0</v>
      </c>
      <c r="H215" s="266">
        <v>0</v>
      </c>
      <c r="I215" s="267"/>
      <c r="J215" s="266" t="s">
        <v>25</v>
      </c>
    </row>
    <row r="216" spans="1:10" x14ac:dyDescent="0.15">
      <c r="A216" s="266">
        <v>2023</v>
      </c>
      <c r="B216" s="266">
        <v>4</v>
      </c>
      <c r="C216" s="266" t="s">
        <v>78</v>
      </c>
      <c r="D216" s="266">
        <v>0</v>
      </c>
      <c r="E216" s="266">
        <v>37</v>
      </c>
      <c r="F216" s="266">
        <v>0</v>
      </c>
      <c r="G216" s="266">
        <v>0</v>
      </c>
      <c r="H216" s="266">
        <v>0</v>
      </c>
      <c r="I216" s="267"/>
      <c r="J216" s="266" t="s">
        <v>28</v>
      </c>
    </row>
    <row r="217" spans="1:10" x14ac:dyDescent="0.15">
      <c r="A217" s="266">
        <v>2023</v>
      </c>
      <c r="B217" s="266">
        <v>4</v>
      </c>
      <c r="C217" s="266" t="s">
        <v>78</v>
      </c>
      <c r="D217" s="266">
        <v>1</v>
      </c>
      <c r="E217" s="266">
        <v>2</v>
      </c>
      <c r="F217" s="266">
        <v>0</v>
      </c>
      <c r="G217" s="266">
        <v>0</v>
      </c>
      <c r="H217" s="266">
        <v>1</v>
      </c>
      <c r="I217" s="267"/>
      <c r="J217" s="266" t="s">
        <v>24</v>
      </c>
    </row>
    <row r="218" spans="1:10" x14ac:dyDescent="0.15">
      <c r="A218" s="266">
        <v>2023</v>
      </c>
      <c r="B218" s="266">
        <v>4</v>
      </c>
      <c r="C218" s="266" t="s">
        <v>77</v>
      </c>
      <c r="D218" s="266">
        <v>0</v>
      </c>
      <c r="E218" s="266">
        <v>8</v>
      </c>
      <c r="F218" s="266">
        <v>0</v>
      </c>
      <c r="G218" s="266">
        <v>0</v>
      </c>
      <c r="H218" s="266">
        <v>0</v>
      </c>
      <c r="I218" s="267"/>
      <c r="J218" s="266" t="s">
        <v>28</v>
      </c>
    </row>
    <row r="219" spans="1:10" x14ac:dyDescent="0.15">
      <c r="A219" s="266">
        <v>2023</v>
      </c>
      <c r="B219" s="266">
        <v>4</v>
      </c>
      <c r="C219" s="266" t="s">
        <v>82</v>
      </c>
      <c r="D219" s="266">
        <v>0</v>
      </c>
      <c r="E219" s="266">
        <v>4</v>
      </c>
      <c r="F219" s="266">
        <v>0</v>
      </c>
      <c r="G219" s="266">
        <v>0</v>
      </c>
      <c r="H219" s="266">
        <v>0</v>
      </c>
      <c r="I219" s="267"/>
      <c r="J219" s="266" t="s">
        <v>27</v>
      </c>
    </row>
    <row r="220" spans="1:10" x14ac:dyDescent="0.15">
      <c r="A220" s="266">
        <v>2023</v>
      </c>
      <c r="B220" s="266">
        <v>4</v>
      </c>
      <c r="C220" s="266" t="s">
        <v>85</v>
      </c>
      <c r="D220" s="266">
        <v>0</v>
      </c>
      <c r="E220" s="266">
        <v>1</v>
      </c>
      <c r="F220" s="266">
        <v>0</v>
      </c>
      <c r="G220" s="266">
        <v>0</v>
      </c>
      <c r="H220" s="266">
        <v>0</v>
      </c>
      <c r="I220" s="267"/>
      <c r="J220" s="266" t="s">
        <v>25</v>
      </c>
    </row>
    <row r="221" spans="1:10" x14ac:dyDescent="0.15">
      <c r="A221" s="266">
        <v>2023</v>
      </c>
      <c r="B221" s="266">
        <v>4</v>
      </c>
      <c r="C221" s="266" t="s">
        <v>84</v>
      </c>
      <c r="D221" s="266">
        <v>0</v>
      </c>
      <c r="E221" s="266">
        <v>1</v>
      </c>
      <c r="F221" s="266">
        <v>0</v>
      </c>
      <c r="G221" s="266">
        <v>0</v>
      </c>
      <c r="H221" s="266">
        <v>0</v>
      </c>
      <c r="I221" s="267"/>
      <c r="J221" s="266" t="s">
        <v>24</v>
      </c>
    </row>
    <row r="222" spans="1:10" x14ac:dyDescent="0.15">
      <c r="A222" s="266">
        <v>2023</v>
      </c>
      <c r="B222" s="266">
        <v>5</v>
      </c>
      <c r="C222" s="266" t="s">
        <v>123</v>
      </c>
      <c r="D222" s="266">
        <v>0</v>
      </c>
      <c r="E222" s="266">
        <v>3</v>
      </c>
      <c r="F222" s="266">
        <v>0</v>
      </c>
      <c r="G222" s="266">
        <v>0</v>
      </c>
      <c r="H222" s="266">
        <v>0</v>
      </c>
      <c r="I222" s="267"/>
      <c r="J222" s="266" t="s">
        <v>26</v>
      </c>
    </row>
    <row r="223" spans="1:10" x14ac:dyDescent="0.15">
      <c r="A223" s="266">
        <v>2023</v>
      </c>
      <c r="B223" s="266">
        <v>5</v>
      </c>
      <c r="C223" s="266" t="s">
        <v>73</v>
      </c>
      <c r="D223" s="266">
        <v>0</v>
      </c>
      <c r="E223" s="266">
        <v>11</v>
      </c>
      <c r="F223" s="266">
        <v>0</v>
      </c>
      <c r="G223" s="266">
        <v>0</v>
      </c>
      <c r="H223" s="266">
        <v>0</v>
      </c>
      <c r="I223" s="267"/>
      <c r="J223" s="266" t="s">
        <v>28</v>
      </c>
    </row>
    <row r="224" spans="1:10" x14ac:dyDescent="0.15">
      <c r="A224" s="266">
        <v>2023</v>
      </c>
      <c r="B224" s="266">
        <v>5</v>
      </c>
      <c r="C224" s="266" t="s">
        <v>78</v>
      </c>
      <c r="D224" s="266">
        <v>1</v>
      </c>
      <c r="E224" s="266">
        <v>20</v>
      </c>
      <c r="F224" s="266">
        <v>0</v>
      </c>
      <c r="G224" s="266">
        <v>0</v>
      </c>
      <c r="H224" s="266">
        <v>3</v>
      </c>
      <c r="I224" s="267"/>
      <c r="J224" s="266" t="s">
        <v>26</v>
      </c>
    </row>
    <row r="225" spans="1:10" x14ac:dyDescent="0.15">
      <c r="A225" s="266">
        <v>2023</v>
      </c>
      <c r="B225" s="266">
        <v>5</v>
      </c>
      <c r="C225" s="266" t="s">
        <v>80</v>
      </c>
      <c r="D225" s="266">
        <v>0</v>
      </c>
      <c r="E225" s="266">
        <v>44</v>
      </c>
      <c r="F225" s="266">
        <v>0</v>
      </c>
      <c r="G225" s="266">
        <v>0</v>
      </c>
      <c r="H225" s="266">
        <v>0</v>
      </c>
      <c r="I225" s="267"/>
      <c r="J225" s="266" t="s">
        <v>27</v>
      </c>
    </row>
    <row r="226" spans="1:10" x14ac:dyDescent="0.15">
      <c r="A226" s="266">
        <v>2023</v>
      </c>
      <c r="B226" s="266">
        <v>5</v>
      </c>
      <c r="C226" s="266" t="s">
        <v>80</v>
      </c>
      <c r="D226" s="266">
        <v>0</v>
      </c>
      <c r="E226" s="266">
        <v>9</v>
      </c>
      <c r="F226" s="266">
        <v>0</v>
      </c>
      <c r="G226" s="266">
        <v>0</v>
      </c>
      <c r="H226" s="266">
        <v>0</v>
      </c>
      <c r="I226" s="267"/>
      <c r="J226" s="266" t="s">
        <v>26</v>
      </c>
    </row>
    <row r="227" spans="1:10" x14ac:dyDescent="0.15">
      <c r="A227" s="266">
        <v>2023</v>
      </c>
      <c r="B227" s="266">
        <v>5</v>
      </c>
      <c r="C227" s="266" t="s">
        <v>124</v>
      </c>
      <c r="D227" s="266">
        <v>1</v>
      </c>
      <c r="E227" s="266">
        <v>54</v>
      </c>
      <c r="F227" s="266">
        <v>0</v>
      </c>
      <c r="G227" s="266">
        <v>1</v>
      </c>
      <c r="H227" s="266">
        <v>0</v>
      </c>
      <c r="I227" s="267"/>
      <c r="J227" s="266" t="s">
        <v>28</v>
      </c>
    </row>
    <row r="228" spans="1:10" x14ac:dyDescent="0.15">
      <c r="A228" s="266">
        <v>2023</v>
      </c>
      <c r="B228" s="266">
        <v>5</v>
      </c>
      <c r="C228" s="266" t="s">
        <v>82</v>
      </c>
      <c r="D228" s="266">
        <v>1</v>
      </c>
      <c r="E228" s="266">
        <v>0</v>
      </c>
      <c r="F228" s="266">
        <v>0</v>
      </c>
      <c r="G228" s="266">
        <v>0</v>
      </c>
      <c r="H228" s="266">
        <v>1</v>
      </c>
      <c r="I228" s="267"/>
      <c r="J228" s="266" t="s">
        <v>27</v>
      </c>
    </row>
    <row r="229" spans="1:10" x14ac:dyDescent="0.15">
      <c r="A229" s="266">
        <v>2023</v>
      </c>
      <c r="B229" s="266">
        <v>5</v>
      </c>
      <c r="C229" s="266" t="s">
        <v>85</v>
      </c>
      <c r="D229" s="266">
        <v>0</v>
      </c>
      <c r="E229" s="266">
        <v>5</v>
      </c>
      <c r="F229" s="266">
        <v>0</v>
      </c>
      <c r="G229" s="266">
        <v>0</v>
      </c>
      <c r="H229" s="266">
        <v>0</v>
      </c>
      <c r="I229" s="267"/>
      <c r="J229" s="266" t="s">
        <v>24</v>
      </c>
    </row>
    <row r="230" spans="1:10" x14ac:dyDescent="0.15">
      <c r="A230" s="266">
        <v>2023</v>
      </c>
      <c r="B230" s="266">
        <v>5</v>
      </c>
      <c r="C230" s="266" t="s">
        <v>84</v>
      </c>
      <c r="D230" s="266">
        <v>0</v>
      </c>
      <c r="E230" s="266">
        <v>4</v>
      </c>
      <c r="F230" s="266">
        <v>0</v>
      </c>
      <c r="G230" s="266">
        <v>0</v>
      </c>
      <c r="H230" s="266">
        <v>0</v>
      </c>
      <c r="I230" s="267"/>
      <c r="J230" s="266" t="s">
        <v>27</v>
      </c>
    </row>
    <row r="231" spans="1:10" x14ac:dyDescent="0.15">
      <c r="A231" s="266">
        <v>2023</v>
      </c>
      <c r="B231" s="266">
        <v>5</v>
      </c>
      <c r="C231" s="266" t="s">
        <v>72</v>
      </c>
      <c r="D231" s="266">
        <v>0</v>
      </c>
      <c r="E231" s="266">
        <v>0</v>
      </c>
      <c r="F231" s="266">
        <v>1</v>
      </c>
      <c r="G231" s="266">
        <v>0</v>
      </c>
      <c r="H231" s="266">
        <v>0</v>
      </c>
      <c r="I231" s="267">
        <v>89</v>
      </c>
      <c r="J231" s="266" t="s">
        <v>25</v>
      </c>
    </row>
    <row r="232" spans="1:10" x14ac:dyDescent="0.15">
      <c r="A232" s="266">
        <v>2023</v>
      </c>
      <c r="B232" s="266">
        <v>6</v>
      </c>
      <c r="C232" s="266" t="s">
        <v>125</v>
      </c>
      <c r="D232" s="266">
        <v>3</v>
      </c>
      <c r="E232" s="266">
        <v>48</v>
      </c>
      <c r="F232" s="266">
        <v>0</v>
      </c>
      <c r="G232" s="266">
        <v>3</v>
      </c>
      <c r="H232" s="266">
        <v>3</v>
      </c>
      <c r="I232" s="267"/>
      <c r="J232" s="266" t="s">
        <v>159</v>
      </c>
    </row>
    <row r="233" spans="1:10" x14ac:dyDescent="0.15">
      <c r="A233" s="266">
        <v>2023</v>
      </c>
      <c r="B233" s="266">
        <v>6</v>
      </c>
      <c r="C233" s="266" t="s">
        <v>72</v>
      </c>
      <c r="D233" s="266">
        <v>2</v>
      </c>
      <c r="E233" s="266">
        <v>203</v>
      </c>
      <c r="F233" s="266">
        <v>0</v>
      </c>
      <c r="G233" s="266">
        <v>0</v>
      </c>
      <c r="H233" s="266">
        <v>2</v>
      </c>
      <c r="I233" s="267"/>
      <c r="J233" s="266" t="s">
        <v>28</v>
      </c>
    </row>
    <row r="234" spans="1:10" x14ac:dyDescent="0.15">
      <c r="A234" s="266">
        <v>2023</v>
      </c>
      <c r="B234" s="266">
        <v>6</v>
      </c>
      <c r="C234" s="266" t="s">
        <v>123</v>
      </c>
      <c r="D234" s="266">
        <v>1</v>
      </c>
      <c r="E234" s="266">
        <v>3</v>
      </c>
      <c r="F234" s="266">
        <v>0</v>
      </c>
      <c r="G234" s="266">
        <v>1</v>
      </c>
      <c r="H234" s="266">
        <v>0</v>
      </c>
      <c r="I234" s="267"/>
      <c r="J234" s="266" t="s">
        <v>26</v>
      </c>
    </row>
    <row r="235" spans="1:10" x14ac:dyDescent="0.15">
      <c r="A235" s="266">
        <v>2023</v>
      </c>
      <c r="B235" s="266">
        <v>6</v>
      </c>
      <c r="C235" s="266" t="s">
        <v>123</v>
      </c>
      <c r="D235" s="266">
        <v>0</v>
      </c>
      <c r="E235" s="266">
        <v>12</v>
      </c>
      <c r="F235" s="266">
        <v>0</v>
      </c>
      <c r="G235" s="266">
        <v>0</v>
      </c>
      <c r="H235" s="266">
        <v>0</v>
      </c>
      <c r="I235" s="267"/>
      <c r="J235" s="266" t="s">
        <v>28</v>
      </c>
    </row>
    <row r="236" spans="1:10" x14ac:dyDescent="0.15">
      <c r="A236" s="266">
        <v>2023</v>
      </c>
      <c r="B236" s="266">
        <v>6</v>
      </c>
      <c r="C236" s="266" t="s">
        <v>73</v>
      </c>
      <c r="D236" s="266">
        <v>0</v>
      </c>
      <c r="E236" s="266">
        <v>9</v>
      </c>
      <c r="F236" s="266">
        <v>0</v>
      </c>
      <c r="G236" s="266">
        <v>0</v>
      </c>
      <c r="H236" s="266">
        <v>0</v>
      </c>
      <c r="I236" s="267"/>
      <c r="J236" s="266" t="s">
        <v>26</v>
      </c>
    </row>
    <row r="237" spans="1:10" x14ac:dyDescent="0.15">
      <c r="A237" s="266">
        <v>2023</v>
      </c>
      <c r="B237" s="266">
        <v>6</v>
      </c>
      <c r="C237" s="266" t="s">
        <v>74</v>
      </c>
      <c r="D237" s="266">
        <v>0</v>
      </c>
      <c r="E237" s="266">
        <v>5</v>
      </c>
      <c r="F237" s="266">
        <v>0</v>
      </c>
      <c r="G237" s="266">
        <v>0</v>
      </c>
      <c r="H237" s="266">
        <v>0</v>
      </c>
      <c r="I237" s="267"/>
      <c r="J237" s="266" t="s">
        <v>26</v>
      </c>
    </row>
    <row r="238" spans="1:10" x14ac:dyDescent="0.15">
      <c r="A238" s="266">
        <v>2023</v>
      </c>
      <c r="B238" s="266">
        <v>6</v>
      </c>
      <c r="C238" s="266" t="s">
        <v>74</v>
      </c>
      <c r="D238" s="266">
        <v>1</v>
      </c>
      <c r="E238" s="266">
        <v>0</v>
      </c>
      <c r="F238" s="266">
        <v>0</v>
      </c>
      <c r="G238" s="266">
        <v>0</v>
      </c>
      <c r="H238" s="266">
        <v>1</v>
      </c>
      <c r="I238" s="267"/>
      <c r="J238" s="266" t="s">
        <v>24</v>
      </c>
    </row>
    <row r="239" spans="1:10" x14ac:dyDescent="0.15">
      <c r="A239" s="266">
        <v>2023</v>
      </c>
      <c r="B239" s="266">
        <v>6</v>
      </c>
      <c r="C239" s="266" t="s">
        <v>76</v>
      </c>
      <c r="D239" s="266">
        <v>0</v>
      </c>
      <c r="E239" s="266">
        <v>46</v>
      </c>
      <c r="F239" s="266">
        <v>0</v>
      </c>
      <c r="G239" s="266">
        <v>0</v>
      </c>
      <c r="H239" s="266">
        <v>0</v>
      </c>
      <c r="I239" s="267"/>
      <c r="J239" s="266" t="s">
        <v>28</v>
      </c>
    </row>
    <row r="240" spans="1:10" x14ac:dyDescent="0.15">
      <c r="A240" s="266">
        <v>2023</v>
      </c>
      <c r="B240" s="266">
        <v>6</v>
      </c>
      <c r="C240" s="266" t="s">
        <v>75</v>
      </c>
      <c r="D240" s="266">
        <v>0</v>
      </c>
      <c r="E240" s="266">
        <v>18</v>
      </c>
      <c r="F240" s="266">
        <v>0</v>
      </c>
      <c r="G240" s="266">
        <v>0</v>
      </c>
      <c r="H240" s="266">
        <v>0</v>
      </c>
      <c r="I240" s="267"/>
      <c r="J240" s="266" t="s">
        <v>27</v>
      </c>
    </row>
    <row r="241" spans="1:10" x14ac:dyDescent="0.15">
      <c r="A241" s="266">
        <v>2023</v>
      </c>
      <c r="B241" s="266">
        <v>6</v>
      </c>
      <c r="C241" s="266" t="s">
        <v>78</v>
      </c>
      <c r="D241" s="266">
        <v>4</v>
      </c>
      <c r="E241" s="266">
        <v>41</v>
      </c>
      <c r="F241" s="266">
        <v>0</v>
      </c>
      <c r="G241" s="266">
        <v>1</v>
      </c>
      <c r="H241" s="266">
        <v>3</v>
      </c>
      <c r="I241" s="267"/>
      <c r="J241" s="266" t="s">
        <v>27</v>
      </c>
    </row>
    <row r="242" spans="1:10" x14ac:dyDescent="0.15">
      <c r="A242" s="266">
        <v>2023</v>
      </c>
      <c r="B242" s="266">
        <v>6</v>
      </c>
      <c r="C242" s="266" t="s">
        <v>77</v>
      </c>
      <c r="D242" s="266">
        <v>0</v>
      </c>
      <c r="E242" s="266">
        <v>5</v>
      </c>
      <c r="F242" s="266">
        <v>0</v>
      </c>
      <c r="G242" s="266">
        <v>0</v>
      </c>
      <c r="H242" s="266">
        <v>0</v>
      </c>
      <c r="I242" s="267"/>
      <c r="J242" s="266" t="s">
        <v>25</v>
      </c>
    </row>
    <row r="243" spans="1:10" x14ac:dyDescent="0.15">
      <c r="A243" s="266">
        <v>2023</v>
      </c>
      <c r="B243" s="266">
        <v>6</v>
      </c>
      <c r="C243" s="266" t="s">
        <v>80</v>
      </c>
      <c r="D243" s="266">
        <v>2</v>
      </c>
      <c r="E243" s="266">
        <v>44</v>
      </c>
      <c r="F243" s="266">
        <v>0</v>
      </c>
      <c r="G243" s="266">
        <v>0</v>
      </c>
      <c r="H243" s="266">
        <v>2</v>
      </c>
      <c r="I243" s="267"/>
      <c r="J243" s="266" t="s">
        <v>27</v>
      </c>
    </row>
    <row r="244" spans="1:10" x14ac:dyDescent="0.15">
      <c r="A244" s="266">
        <v>2023</v>
      </c>
      <c r="B244" s="266">
        <v>6</v>
      </c>
      <c r="C244" s="266" t="s">
        <v>80</v>
      </c>
      <c r="D244" s="266">
        <v>1</v>
      </c>
      <c r="E244" s="266">
        <v>11</v>
      </c>
      <c r="F244" s="266">
        <v>0</v>
      </c>
      <c r="G244" s="266">
        <v>0</v>
      </c>
      <c r="H244" s="266">
        <v>1</v>
      </c>
      <c r="I244" s="267"/>
      <c r="J244" s="266" t="s">
        <v>25</v>
      </c>
    </row>
    <row r="245" spans="1:10" x14ac:dyDescent="0.15">
      <c r="A245" s="266">
        <v>2023</v>
      </c>
      <c r="B245" s="266">
        <v>6</v>
      </c>
      <c r="C245" s="266" t="s">
        <v>85</v>
      </c>
      <c r="D245" s="266">
        <v>1</v>
      </c>
      <c r="E245" s="266">
        <v>3</v>
      </c>
      <c r="F245" s="266">
        <v>0</v>
      </c>
      <c r="G245" s="266">
        <v>0</v>
      </c>
      <c r="H245" s="266">
        <v>1</v>
      </c>
      <c r="I245" s="267"/>
      <c r="J245" s="266" t="s">
        <v>27</v>
      </c>
    </row>
    <row r="246" spans="1:10" x14ac:dyDescent="0.15">
      <c r="A246" s="266">
        <v>2023</v>
      </c>
      <c r="B246" s="266">
        <v>6</v>
      </c>
      <c r="C246" s="266" t="s">
        <v>83</v>
      </c>
      <c r="D246" s="266">
        <v>2</v>
      </c>
      <c r="E246" s="266">
        <v>6</v>
      </c>
      <c r="F246" s="266">
        <v>0</v>
      </c>
      <c r="G246" s="266">
        <v>1</v>
      </c>
      <c r="H246" s="266">
        <v>4</v>
      </c>
      <c r="I246" s="267"/>
      <c r="J246" s="266" t="s">
        <v>24</v>
      </c>
    </row>
    <row r="247" spans="1:10" x14ac:dyDescent="0.15">
      <c r="A247" s="266">
        <v>2023</v>
      </c>
      <c r="B247" s="266">
        <v>7</v>
      </c>
      <c r="C247" s="266" t="s">
        <v>125</v>
      </c>
      <c r="D247" s="266">
        <v>3</v>
      </c>
      <c r="E247" s="266">
        <v>41</v>
      </c>
      <c r="F247" s="266">
        <v>0</v>
      </c>
      <c r="G247" s="266">
        <v>0</v>
      </c>
      <c r="H247" s="266">
        <v>3</v>
      </c>
      <c r="I247" s="267"/>
      <c r="J247" s="266" t="s">
        <v>159</v>
      </c>
    </row>
    <row r="248" spans="1:10" x14ac:dyDescent="0.15">
      <c r="A248" s="266">
        <v>2023</v>
      </c>
      <c r="B248" s="266">
        <v>7</v>
      </c>
      <c r="C248" s="266" t="s">
        <v>72</v>
      </c>
      <c r="D248" s="266">
        <v>5</v>
      </c>
      <c r="E248" s="266">
        <v>71</v>
      </c>
      <c r="F248" s="266">
        <v>0</v>
      </c>
      <c r="G248" s="266">
        <v>2</v>
      </c>
      <c r="H248" s="266">
        <v>3</v>
      </c>
      <c r="I248" s="267"/>
      <c r="J248" s="266" t="s">
        <v>26</v>
      </c>
    </row>
    <row r="249" spans="1:10" x14ac:dyDescent="0.15">
      <c r="A249" s="266">
        <v>2023</v>
      </c>
      <c r="B249" s="266">
        <v>7</v>
      </c>
      <c r="C249" s="266" t="s">
        <v>74</v>
      </c>
      <c r="D249" s="266">
        <v>0</v>
      </c>
      <c r="E249" s="266">
        <v>14</v>
      </c>
      <c r="F249" s="266">
        <v>0</v>
      </c>
      <c r="G249" s="266">
        <v>0</v>
      </c>
      <c r="H249" s="266">
        <v>0</v>
      </c>
      <c r="I249" s="267"/>
      <c r="J249" s="266" t="s">
        <v>28</v>
      </c>
    </row>
    <row r="250" spans="1:10" x14ac:dyDescent="0.15">
      <c r="A250" s="266">
        <v>2023</v>
      </c>
      <c r="B250" s="266">
        <v>7</v>
      </c>
      <c r="C250" s="266" t="s">
        <v>76</v>
      </c>
      <c r="D250" s="266">
        <v>0</v>
      </c>
      <c r="E250" s="266">
        <v>55</v>
      </c>
      <c r="F250" s="266">
        <v>0</v>
      </c>
      <c r="G250" s="266">
        <v>0</v>
      </c>
      <c r="H250" s="266">
        <v>0</v>
      </c>
      <c r="I250" s="267"/>
      <c r="J250" s="266" t="s">
        <v>28</v>
      </c>
    </row>
    <row r="251" spans="1:10" x14ac:dyDescent="0.15">
      <c r="A251" s="266">
        <v>2023</v>
      </c>
      <c r="B251" s="266">
        <v>7</v>
      </c>
      <c r="C251" s="266" t="s">
        <v>76</v>
      </c>
      <c r="D251" s="266">
        <v>1</v>
      </c>
      <c r="E251" s="266">
        <v>17</v>
      </c>
      <c r="F251" s="266">
        <v>0</v>
      </c>
      <c r="G251" s="266">
        <v>0</v>
      </c>
      <c r="H251" s="266">
        <v>1</v>
      </c>
      <c r="I251" s="267"/>
      <c r="J251" s="266" t="s">
        <v>25</v>
      </c>
    </row>
    <row r="252" spans="1:10" x14ac:dyDescent="0.15">
      <c r="A252" s="266">
        <v>2023</v>
      </c>
      <c r="B252" s="266">
        <v>7</v>
      </c>
      <c r="C252" s="266" t="s">
        <v>77</v>
      </c>
      <c r="D252" s="266">
        <v>1</v>
      </c>
      <c r="E252" s="266">
        <v>11</v>
      </c>
      <c r="F252" s="266">
        <v>0</v>
      </c>
      <c r="G252" s="266">
        <v>0</v>
      </c>
      <c r="H252" s="266">
        <v>1</v>
      </c>
      <c r="I252" s="267"/>
      <c r="J252" s="266" t="s">
        <v>26</v>
      </c>
    </row>
    <row r="253" spans="1:10" x14ac:dyDescent="0.15">
      <c r="A253" s="266">
        <v>2023</v>
      </c>
      <c r="B253" s="266">
        <v>7</v>
      </c>
      <c r="C253" s="266" t="s">
        <v>81</v>
      </c>
      <c r="D253" s="266">
        <v>0</v>
      </c>
      <c r="E253" s="266">
        <v>5</v>
      </c>
      <c r="F253" s="266">
        <v>0</v>
      </c>
      <c r="G253" s="266">
        <v>0</v>
      </c>
      <c r="H253" s="266">
        <v>0</v>
      </c>
      <c r="I253" s="267"/>
      <c r="J253" s="266" t="s">
        <v>28</v>
      </c>
    </row>
    <row r="254" spans="1:10" x14ac:dyDescent="0.15">
      <c r="A254" s="266">
        <v>2023</v>
      </c>
      <c r="B254" s="266">
        <v>7</v>
      </c>
      <c r="C254" s="266" t="s">
        <v>82</v>
      </c>
      <c r="D254" s="266">
        <v>1</v>
      </c>
      <c r="E254" s="266">
        <v>4</v>
      </c>
      <c r="F254" s="266">
        <v>0</v>
      </c>
      <c r="G254" s="266">
        <v>0</v>
      </c>
      <c r="H254" s="266">
        <v>1</v>
      </c>
      <c r="I254" s="267"/>
      <c r="J254" s="266" t="s">
        <v>26</v>
      </c>
    </row>
    <row r="255" spans="1:10" x14ac:dyDescent="0.15">
      <c r="A255" s="266">
        <v>2023</v>
      </c>
      <c r="B255" s="266">
        <v>7</v>
      </c>
      <c r="C255" s="266" t="s">
        <v>84</v>
      </c>
      <c r="D255" s="266">
        <v>0</v>
      </c>
      <c r="E255" s="266">
        <v>6</v>
      </c>
      <c r="F255" s="266">
        <v>0</v>
      </c>
      <c r="G255" s="266">
        <v>0</v>
      </c>
      <c r="H255" s="266">
        <v>0</v>
      </c>
      <c r="I255" s="267"/>
      <c r="J255" s="266" t="s">
        <v>28</v>
      </c>
    </row>
    <row r="256" spans="1:10" x14ac:dyDescent="0.15">
      <c r="A256" s="266">
        <v>2023</v>
      </c>
      <c r="B256" s="266">
        <v>7</v>
      </c>
      <c r="C256" s="266" t="s">
        <v>85</v>
      </c>
      <c r="D256" s="266">
        <v>0</v>
      </c>
      <c r="E256" s="266">
        <v>5</v>
      </c>
      <c r="F256" s="266">
        <v>0</v>
      </c>
      <c r="G256" s="266">
        <v>0</v>
      </c>
      <c r="H256" s="266">
        <v>0</v>
      </c>
      <c r="I256" s="267"/>
      <c r="J256" s="266" t="s">
        <v>28</v>
      </c>
    </row>
    <row r="257" spans="1:10" x14ac:dyDescent="0.15">
      <c r="A257" s="266">
        <v>2023</v>
      </c>
      <c r="B257" s="266">
        <v>7</v>
      </c>
      <c r="C257" s="266" t="s">
        <v>84</v>
      </c>
      <c r="D257" s="266">
        <v>0</v>
      </c>
      <c r="E257" s="266">
        <v>5</v>
      </c>
      <c r="F257" s="266">
        <v>0</v>
      </c>
      <c r="G257" s="266">
        <v>0</v>
      </c>
      <c r="H257" s="266">
        <v>0</v>
      </c>
      <c r="I257" s="267"/>
      <c r="J257" s="266" t="s">
        <v>27</v>
      </c>
    </row>
    <row r="258" spans="1:10" x14ac:dyDescent="0.15">
      <c r="A258" s="266">
        <v>2023</v>
      </c>
      <c r="B258" s="266">
        <v>7</v>
      </c>
      <c r="C258" s="266" t="s">
        <v>84</v>
      </c>
      <c r="D258" s="266">
        <v>0</v>
      </c>
      <c r="E258" s="266">
        <v>2</v>
      </c>
      <c r="F258" s="266">
        <v>0</v>
      </c>
      <c r="G258" s="266">
        <v>0</v>
      </c>
      <c r="H258" s="266">
        <v>0</v>
      </c>
      <c r="I258" s="267"/>
      <c r="J258" s="266" t="s">
        <v>25</v>
      </c>
    </row>
    <row r="259" spans="1:10" x14ac:dyDescent="0.15">
      <c r="A259" s="266">
        <v>2023</v>
      </c>
      <c r="B259" s="266">
        <v>8</v>
      </c>
      <c r="C259" s="266" t="s">
        <v>123</v>
      </c>
      <c r="D259" s="266">
        <v>1</v>
      </c>
      <c r="E259" s="266">
        <v>13</v>
      </c>
      <c r="F259" s="266">
        <v>0</v>
      </c>
      <c r="G259" s="266">
        <v>0</v>
      </c>
      <c r="H259" s="266">
        <v>1</v>
      </c>
      <c r="I259" s="267"/>
      <c r="J259" s="266" t="s">
        <v>27</v>
      </c>
    </row>
    <row r="260" spans="1:10" x14ac:dyDescent="0.15">
      <c r="A260" s="266">
        <v>2023</v>
      </c>
      <c r="B260" s="266">
        <v>8</v>
      </c>
      <c r="C260" s="266" t="s">
        <v>75</v>
      </c>
      <c r="D260" s="266">
        <v>0</v>
      </c>
      <c r="E260" s="266">
        <v>5</v>
      </c>
      <c r="F260" s="266">
        <v>0</v>
      </c>
      <c r="G260" s="266">
        <v>0</v>
      </c>
      <c r="H260" s="266">
        <v>0</v>
      </c>
      <c r="I260" s="267"/>
      <c r="J260" s="266" t="s">
        <v>24</v>
      </c>
    </row>
    <row r="261" spans="1:10" x14ac:dyDescent="0.15">
      <c r="A261" s="266">
        <v>2023</v>
      </c>
      <c r="B261" s="266">
        <v>8</v>
      </c>
      <c r="C261" s="266" t="s">
        <v>75</v>
      </c>
      <c r="D261" s="266">
        <v>1</v>
      </c>
      <c r="E261" s="266">
        <v>17</v>
      </c>
      <c r="F261" s="266">
        <v>0</v>
      </c>
      <c r="G261" s="266">
        <v>0</v>
      </c>
      <c r="H261" s="266">
        <v>1</v>
      </c>
      <c r="I261" s="267"/>
      <c r="J261" s="266" t="s">
        <v>27</v>
      </c>
    </row>
    <row r="262" spans="1:10" x14ac:dyDescent="0.15">
      <c r="A262" s="266">
        <v>2023</v>
      </c>
      <c r="B262" s="266">
        <v>8</v>
      </c>
      <c r="C262" s="266" t="s">
        <v>77</v>
      </c>
      <c r="D262" s="266">
        <v>0</v>
      </c>
      <c r="E262" s="266">
        <v>8</v>
      </c>
      <c r="F262" s="266">
        <v>0</v>
      </c>
      <c r="G262" s="266">
        <v>0</v>
      </c>
      <c r="H262" s="266">
        <v>0</v>
      </c>
      <c r="I262" s="267"/>
      <c r="J262" s="266" t="s">
        <v>28</v>
      </c>
    </row>
    <row r="263" spans="1:10" x14ac:dyDescent="0.15">
      <c r="A263" s="266">
        <v>2023</v>
      </c>
      <c r="B263" s="266">
        <v>8</v>
      </c>
      <c r="C263" s="266" t="s">
        <v>124</v>
      </c>
      <c r="D263" s="266">
        <v>1</v>
      </c>
      <c r="E263" s="266">
        <v>7</v>
      </c>
      <c r="F263" s="266">
        <v>0</v>
      </c>
      <c r="G263" s="266">
        <v>0</v>
      </c>
      <c r="H263" s="266">
        <v>3</v>
      </c>
      <c r="I263" s="267"/>
      <c r="J263" s="266" t="s">
        <v>24</v>
      </c>
    </row>
    <row r="264" spans="1:10" x14ac:dyDescent="0.15">
      <c r="A264" s="266">
        <v>2023</v>
      </c>
      <c r="B264" s="266">
        <v>8</v>
      </c>
      <c r="C264" s="266" t="s">
        <v>124</v>
      </c>
      <c r="D264" s="266">
        <v>1</v>
      </c>
      <c r="E264" s="266">
        <v>0</v>
      </c>
      <c r="F264" s="266">
        <v>1</v>
      </c>
      <c r="G264" s="266">
        <v>0</v>
      </c>
      <c r="H264" s="266">
        <v>0</v>
      </c>
      <c r="I264" s="267">
        <v>73</v>
      </c>
      <c r="J264" s="266" t="s">
        <v>26</v>
      </c>
    </row>
    <row r="265" spans="1:10" x14ac:dyDescent="0.15">
      <c r="A265" s="266">
        <v>2023</v>
      </c>
      <c r="B265" s="266">
        <v>8</v>
      </c>
      <c r="C265" s="266" t="s">
        <v>83</v>
      </c>
      <c r="D265" s="266">
        <v>0</v>
      </c>
      <c r="E265" s="266">
        <v>23</v>
      </c>
      <c r="F265" s="266">
        <v>0</v>
      </c>
      <c r="G265" s="266">
        <v>0</v>
      </c>
      <c r="H265" s="266">
        <v>0</v>
      </c>
      <c r="I265" s="267"/>
      <c r="J265" s="266" t="s">
        <v>28</v>
      </c>
    </row>
    <row r="266" spans="1:10" x14ac:dyDescent="0.15">
      <c r="A266" s="266">
        <v>2023</v>
      </c>
      <c r="B266" s="266">
        <v>8</v>
      </c>
      <c r="C266" s="266" t="s">
        <v>83</v>
      </c>
      <c r="D266" s="266">
        <v>0</v>
      </c>
      <c r="E266" s="266">
        <v>5</v>
      </c>
      <c r="F266" s="266">
        <v>0</v>
      </c>
      <c r="G266" s="266">
        <v>0</v>
      </c>
      <c r="H266" s="266">
        <v>0</v>
      </c>
      <c r="I266" s="267"/>
      <c r="J266" s="266" t="s">
        <v>25</v>
      </c>
    </row>
    <row r="267" spans="1:10" x14ac:dyDescent="0.15">
      <c r="A267" s="266">
        <v>2023</v>
      </c>
      <c r="B267" s="266">
        <v>8</v>
      </c>
      <c r="C267" s="266" t="s">
        <v>85</v>
      </c>
      <c r="D267" s="266">
        <v>0</v>
      </c>
      <c r="E267" s="266">
        <v>1</v>
      </c>
      <c r="F267" s="266">
        <v>0</v>
      </c>
      <c r="G267" s="266">
        <v>0</v>
      </c>
      <c r="H267" s="266">
        <v>0</v>
      </c>
      <c r="I267" s="267"/>
      <c r="J267" s="266" t="s">
        <v>25</v>
      </c>
    </row>
    <row r="268" spans="1:10" x14ac:dyDescent="0.15">
      <c r="A268" s="266">
        <v>2023</v>
      </c>
      <c r="B268" s="266">
        <v>9</v>
      </c>
      <c r="C268" s="266" t="s">
        <v>125</v>
      </c>
      <c r="D268" s="266">
        <v>0</v>
      </c>
      <c r="E268" s="266">
        <v>1</v>
      </c>
      <c r="F268" s="266">
        <v>0</v>
      </c>
      <c r="G268" s="266">
        <v>0</v>
      </c>
      <c r="H268" s="266">
        <v>0</v>
      </c>
      <c r="I268" s="267"/>
      <c r="J268" s="266" t="s">
        <v>28</v>
      </c>
    </row>
    <row r="269" spans="1:10" x14ac:dyDescent="0.15">
      <c r="A269" s="266">
        <v>2023</v>
      </c>
      <c r="B269" s="266">
        <v>9</v>
      </c>
      <c r="C269" s="266" t="s">
        <v>72</v>
      </c>
      <c r="D269" s="266">
        <v>2</v>
      </c>
      <c r="E269" s="266">
        <v>53</v>
      </c>
      <c r="F269" s="266">
        <v>0</v>
      </c>
      <c r="G269" s="266">
        <v>1</v>
      </c>
      <c r="H269" s="266">
        <v>2</v>
      </c>
      <c r="I269" s="267"/>
      <c r="J269" s="266" t="s">
        <v>24</v>
      </c>
    </row>
    <row r="270" spans="1:10" x14ac:dyDescent="0.15">
      <c r="A270" s="266">
        <v>2023</v>
      </c>
      <c r="B270" s="266">
        <v>9</v>
      </c>
      <c r="C270" s="266" t="s">
        <v>75</v>
      </c>
      <c r="D270" s="266">
        <v>0</v>
      </c>
      <c r="E270" s="266">
        <v>2</v>
      </c>
      <c r="F270" s="266">
        <v>0</v>
      </c>
      <c r="G270" s="266">
        <v>0</v>
      </c>
      <c r="H270" s="266">
        <v>0</v>
      </c>
      <c r="I270" s="267"/>
      <c r="J270" s="266" t="s">
        <v>25</v>
      </c>
    </row>
    <row r="271" spans="1:10" x14ac:dyDescent="0.15">
      <c r="A271" s="266">
        <v>2023</v>
      </c>
      <c r="B271" s="266">
        <v>9</v>
      </c>
      <c r="C271" s="266" t="s">
        <v>80</v>
      </c>
      <c r="D271" s="266">
        <v>1</v>
      </c>
      <c r="E271" s="266">
        <v>22</v>
      </c>
      <c r="F271" s="266">
        <v>0</v>
      </c>
      <c r="G271" s="266">
        <v>0</v>
      </c>
      <c r="H271" s="266">
        <v>1</v>
      </c>
      <c r="I271" s="267"/>
      <c r="J271" s="266" t="s">
        <v>24</v>
      </c>
    </row>
    <row r="272" spans="1:10" x14ac:dyDescent="0.15">
      <c r="A272" s="266">
        <v>2023</v>
      </c>
      <c r="B272" s="266">
        <v>9</v>
      </c>
      <c r="C272" s="266" t="s">
        <v>80</v>
      </c>
      <c r="D272" s="266">
        <v>2</v>
      </c>
      <c r="E272" s="266">
        <v>13</v>
      </c>
      <c r="F272" s="266">
        <v>0</v>
      </c>
      <c r="G272" s="266">
        <v>0</v>
      </c>
      <c r="H272" s="266">
        <v>2</v>
      </c>
      <c r="I272" s="267"/>
      <c r="J272" s="266" t="s">
        <v>25</v>
      </c>
    </row>
    <row r="273" spans="1:10" x14ac:dyDescent="0.15">
      <c r="A273" s="266">
        <v>2023</v>
      </c>
      <c r="B273" s="266">
        <v>9</v>
      </c>
      <c r="C273" s="266" t="s">
        <v>124</v>
      </c>
      <c r="D273" s="266">
        <v>3</v>
      </c>
      <c r="E273" s="266">
        <v>22</v>
      </c>
      <c r="F273" s="266">
        <v>0</v>
      </c>
      <c r="G273" s="266">
        <v>1</v>
      </c>
      <c r="H273" s="266">
        <v>2</v>
      </c>
      <c r="I273" s="267"/>
      <c r="J273" s="266" t="s">
        <v>26</v>
      </c>
    </row>
    <row r="274" spans="1:10" x14ac:dyDescent="0.15">
      <c r="A274" s="266">
        <v>2023</v>
      </c>
      <c r="B274" s="266">
        <v>9</v>
      </c>
      <c r="C274" s="266" t="s">
        <v>82</v>
      </c>
      <c r="D274" s="266">
        <v>0</v>
      </c>
      <c r="E274" s="266">
        <v>8</v>
      </c>
      <c r="F274" s="266">
        <v>0</v>
      </c>
      <c r="G274" s="266">
        <v>0</v>
      </c>
      <c r="H274" s="266">
        <v>0</v>
      </c>
      <c r="I274" s="267"/>
      <c r="J274" s="266" t="s">
        <v>28</v>
      </c>
    </row>
    <row r="275" spans="1:10" x14ac:dyDescent="0.15">
      <c r="A275" s="266">
        <v>2023</v>
      </c>
      <c r="B275" s="266">
        <v>9</v>
      </c>
      <c r="C275" s="266" t="s">
        <v>82</v>
      </c>
      <c r="D275" s="266">
        <v>2</v>
      </c>
      <c r="E275" s="266">
        <v>4</v>
      </c>
      <c r="F275" s="266">
        <v>0</v>
      </c>
      <c r="G275" s="266">
        <v>1</v>
      </c>
      <c r="H275" s="266">
        <v>1</v>
      </c>
      <c r="I275" s="267"/>
      <c r="J275" s="266" t="s">
        <v>26</v>
      </c>
    </row>
    <row r="276" spans="1:10" x14ac:dyDescent="0.15">
      <c r="A276" s="266">
        <v>2023</v>
      </c>
      <c r="B276" s="266">
        <v>9</v>
      </c>
      <c r="C276" s="266" t="s">
        <v>84</v>
      </c>
      <c r="D276" s="266">
        <v>0</v>
      </c>
      <c r="E276" s="266">
        <v>4</v>
      </c>
      <c r="F276" s="266">
        <v>0</v>
      </c>
      <c r="G276" s="266">
        <v>0</v>
      </c>
      <c r="H276" s="266">
        <v>0</v>
      </c>
      <c r="I276" s="267"/>
      <c r="J276" s="266" t="s">
        <v>27</v>
      </c>
    </row>
    <row r="277" spans="1:10" x14ac:dyDescent="0.15">
      <c r="A277" s="266">
        <v>2023</v>
      </c>
      <c r="B277" s="266">
        <v>9</v>
      </c>
      <c r="C277" s="266" t="s">
        <v>85</v>
      </c>
      <c r="D277" s="266">
        <v>0</v>
      </c>
      <c r="E277" s="266">
        <v>4</v>
      </c>
      <c r="F277" s="266">
        <v>0</v>
      </c>
      <c r="G277" s="266">
        <v>0</v>
      </c>
      <c r="H277" s="266">
        <v>0</v>
      </c>
      <c r="I277" s="267"/>
      <c r="J277" s="266" t="s">
        <v>28</v>
      </c>
    </row>
    <row r="278" spans="1:10" x14ac:dyDescent="0.15">
      <c r="A278" s="266">
        <v>2023</v>
      </c>
      <c r="B278" s="266">
        <v>10</v>
      </c>
      <c r="C278" s="266" t="s">
        <v>72</v>
      </c>
      <c r="D278" s="266">
        <v>2</v>
      </c>
      <c r="E278" s="266">
        <v>219</v>
      </c>
      <c r="F278" s="266">
        <v>0</v>
      </c>
      <c r="G278" s="266">
        <v>1</v>
      </c>
      <c r="H278" s="266">
        <v>3</v>
      </c>
      <c r="I278" s="267"/>
      <c r="J278" s="266" t="s">
        <v>28</v>
      </c>
    </row>
    <row r="279" spans="1:10" x14ac:dyDescent="0.15">
      <c r="A279" s="266">
        <v>2023</v>
      </c>
      <c r="B279" s="266">
        <v>10</v>
      </c>
      <c r="C279" s="266" t="s">
        <v>123</v>
      </c>
      <c r="D279" s="266">
        <v>0</v>
      </c>
      <c r="E279" s="266">
        <v>5</v>
      </c>
      <c r="F279" s="266">
        <v>0</v>
      </c>
      <c r="G279" s="266">
        <v>0</v>
      </c>
      <c r="H279" s="266">
        <v>0</v>
      </c>
      <c r="I279" s="267"/>
      <c r="J279" s="266" t="s">
        <v>26</v>
      </c>
    </row>
    <row r="280" spans="1:10" x14ac:dyDescent="0.15">
      <c r="A280" s="266">
        <v>2023</v>
      </c>
      <c r="B280" s="266">
        <v>10</v>
      </c>
      <c r="C280" s="266" t="s">
        <v>123</v>
      </c>
      <c r="D280" s="266">
        <v>0</v>
      </c>
      <c r="E280" s="266">
        <v>13</v>
      </c>
      <c r="F280" s="266">
        <v>0</v>
      </c>
      <c r="G280" s="266">
        <v>0</v>
      </c>
      <c r="H280" s="266">
        <v>0</v>
      </c>
      <c r="I280" s="267"/>
      <c r="J280" s="266" t="s">
        <v>28</v>
      </c>
    </row>
    <row r="281" spans="1:10" x14ac:dyDescent="0.15">
      <c r="A281" s="266">
        <v>2023</v>
      </c>
      <c r="B281" s="266">
        <v>10</v>
      </c>
      <c r="C281" s="266" t="s">
        <v>73</v>
      </c>
      <c r="D281" s="266">
        <v>0</v>
      </c>
      <c r="E281" s="266">
        <v>14</v>
      </c>
      <c r="F281" s="266">
        <v>0</v>
      </c>
      <c r="G281" s="266">
        <v>0</v>
      </c>
      <c r="H281" s="266">
        <v>0</v>
      </c>
      <c r="I281" s="267"/>
      <c r="J281" s="266" t="s">
        <v>28</v>
      </c>
    </row>
    <row r="282" spans="1:10" x14ac:dyDescent="0.15">
      <c r="A282" s="266">
        <v>2023</v>
      </c>
      <c r="B282" s="266">
        <v>10</v>
      </c>
      <c r="C282" s="266" t="s">
        <v>73</v>
      </c>
      <c r="D282" s="266">
        <v>0</v>
      </c>
      <c r="E282" s="266">
        <v>1</v>
      </c>
      <c r="F282" s="266">
        <v>0</v>
      </c>
      <c r="G282" s="266">
        <v>0</v>
      </c>
      <c r="H282" s="266">
        <v>0</v>
      </c>
      <c r="I282" s="267"/>
      <c r="J282" s="266" t="s">
        <v>24</v>
      </c>
    </row>
    <row r="283" spans="1:10" x14ac:dyDescent="0.15">
      <c r="A283" s="266">
        <v>2023</v>
      </c>
      <c r="B283" s="266">
        <v>10</v>
      </c>
      <c r="C283" s="266" t="s">
        <v>80</v>
      </c>
      <c r="D283" s="266">
        <v>4</v>
      </c>
      <c r="E283" s="266">
        <v>24</v>
      </c>
      <c r="F283" s="266">
        <v>0</v>
      </c>
      <c r="G283" s="266">
        <v>0</v>
      </c>
      <c r="H283" s="266">
        <v>6</v>
      </c>
      <c r="I283" s="267"/>
      <c r="J283" s="266" t="s">
        <v>24</v>
      </c>
    </row>
    <row r="284" spans="1:10" x14ac:dyDescent="0.15">
      <c r="A284" s="266">
        <v>2023</v>
      </c>
      <c r="B284" s="266">
        <v>10</v>
      </c>
      <c r="C284" s="266" t="s">
        <v>80</v>
      </c>
      <c r="D284" s="266">
        <v>3</v>
      </c>
      <c r="E284" s="266">
        <v>61</v>
      </c>
      <c r="F284" s="266">
        <v>0</v>
      </c>
      <c r="G284" s="266">
        <v>1</v>
      </c>
      <c r="H284" s="266">
        <v>2</v>
      </c>
      <c r="I284" s="267"/>
      <c r="J284" s="266" t="s">
        <v>27</v>
      </c>
    </row>
    <row r="285" spans="1:10" x14ac:dyDescent="0.15">
      <c r="A285" s="266">
        <v>2023</v>
      </c>
      <c r="B285" s="266">
        <v>10</v>
      </c>
      <c r="C285" s="266" t="s">
        <v>81</v>
      </c>
      <c r="D285" s="266">
        <v>0</v>
      </c>
      <c r="E285" s="266">
        <v>7</v>
      </c>
      <c r="F285" s="266">
        <v>0</v>
      </c>
      <c r="G285" s="266">
        <v>0</v>
      </c>
      <c r="H285" s="266">
        <v>0</v>
      </c>
      <c r="I285" s="267"/>
      <c r="J285" s="266" t="s">
        <v>28</v>
      </c>
    </row>
    <row r="286" spans="1:10" x14ac:dyDescent="0.15">
      <c r="A286" s="266">
        <v>2023</v>
      </c>
      <c r="B286" s="266">
        <v>10</v>
      </c>
      <c r="C286" s="266" t="s">
        <v>81</v>
      </c>
      <c r="D286" s="266">
        <v>0</v>
      </c>
      <c r="E286" s="266">
        <v>2</v>
      </c>
      <c r="F286" s="266">
        <v>0</v>
      </c>
      <c r="G286" s="266">
        <v>0</v>
      </c>
      <c r="H286" s="266">
        <v>0</v>
      </c>
      <c r="I286" s="267"/>
      <c r="J286" s="266" t="s">
        <v>25</v>
      </c>
    </row>
    <row r="287" spans="1:10" x14ac:dyDescent="0.15">
      <c r="A287" s="266">
        <v>2023</v>
      </c>
      <c r="B287" s="266">
        <v>10</v>
      </c>
      <c r="C287" s="266" t="s">
        <v>124</v>
      </c>
      <c r="D287" s="266">
        <v>0</v>
      </c>
      <c r="E287" s="266">
        <v>4</v>
      </c>
      <c r="F287" s="266">
        <v>0</v>
      </c>
      <c r="G287" s="266">
        <v>0</v>
      </c>
      <c r="H287" s="266">
        <v>0</v>
      </c>
      <c r="I287" s="267"/>
      <c r="J287" s="266" t="s">
        <v>24</v>
      </c>
    </row>
    <row r="288" spans="1:10" x14ac:dyDescent="0.15">
      <c r="A288" s="266">
        <v>2023</v>
      </c>
      <c r="B288" s="266">
        <v>10</v>
      </c>
      <c r="C288" s="266" t="s">
        <v>83</v>
      </c>
      <c r="D288" s="266">
        <v>0</v>
      </c>
      <c r="E288" s="266">
        <v>4</v>
      </c>
      <c r="F288" s="266">
        <v>0</v>
      </c>
      <c r="G288" s="266">
        <v>0</v>
      </c>
      <c r="H288" s="266">
        <v>0</v>
      </c>
      <c r="I288" s="267"/>
      <c r="J288" s="266" t="s">
        <v>25</v>
      </c>
    </row>
    <row r="289" spans="1:10" x14ac:dyDescent="0.15">
      <c r="A289" s="266">
        <v>2023</v>
      </c>
      <c r="B289" s="266">
        <v>10</v>
      </c>
      <c r="C289" s="266" t="s">
        <v>83</v>
      </c>
      <c r="D289" s="266">
        <v>0</v>
      </c>
      <c r="E289" s="266">
        <v>14</v>
      </c>
      <c r="F289" s="266">
        <v>0</v>
      </c>
      <c r="G289" s="266">
        <v>0</v>
      </c>
      <c r="H289" s="266">
        <v>0</v>
      </c>
      <c r="I289" s="267"/>
      <c r="J289" s="266" t="s">
        <v>26</v>
      </c>
    </row>
    <row r="290" spans="1:10" x14ac:dyDescent="0.15">
      <c r="A290" s="266">
        <v>2023</v>
      </c>
      <c r="B290" s="266">
        <v>10</v>
      </c>
      <c r="C290" s="266" t="s">
        <v>85</v>
      </c>
      <c r="D290" s="266">
        <v>0</v>
      </c>
      <c r="E290" s="266">
        <v>3</v>
      </c>
      <c r="F290" s="266">
        <v>0</v>
      </c>
      <c r="G290" s="266">
        <v>0</v>
      </c>
      <c r="H290" s="266">
        <v>0</v>
      </c>
      <c r="I290" s="267"/>
      <c r="J290" s="266" t="s">
        <v>27</v>
      </c>
    </row>
    <row r="291" spans="1:10" x14ac:dyDescent="0.15">
      <c r="A291" s="266">
        <v>2023</v>
      </c>
      <c r="B291" s="266">
        <v>10</v>
      </c>
      <c r="C291" s="266" t="s">
        <v>85</v>
      </c>
      <c r="D291" s="266">
        <v>0</v>
      </c>
      <c r="E291" s="266">
        <v>4</v>
      </c>
      <c r="F291" s="266">
        <v>0</v>
      </c>
      <c r="G291" s="266">
        <v>0</v>
      </c>
      <c r="H291" s="266">
        <v>0</v>
      </c>
      <c r="I291" s="267"/>
      <c r="J291" s="266" t="s">
        <v>28</v>
      </c>
    </row>
    <row r="292" spans="1:10" x14ac:dyDescent="0.15">
      <c r="A292" s="266">
        <v>2023</v>
      </c>
      <c r="B292" s="266">
        <v>11</v>
      </c>
      <c r="C292" s="266" t="s">
        <v>123</v>
      </c>
      <c r="D292" s="266">
        <v>0</v>
      </c>
      <c r="E292" s="266">
        <v>17</v>
      </c>
      <c r="F292" s="266">
        <v>0</v>
      </c>
      <c r="G292" s="266">
        <v>0</v>
      </c>
      <c r="H292" s="266">
        <v>0</v>
      </c>
      <c r="I292" s="267"/>
      <c r="J292" s="266" t="s">
        <v>28</v>
      </c>
    </row>
    <row r="293" spans="1:10" x14ac:dyDescent="0.15">
      <c r="A293" s="266">
        <v>2023</v>
      </c>
      <c r="B293" s="266">
        <v>11</v>
      </c>
      <c r="C293" s="266" t="s">
        <v>123</v>
      </c>
      <c r="D293" s="266">
        <v>1</v>
      </c>
      <c r="E293" s="266">
        <v>4</v>
      </c>
      <c r="F293" s="266">
        <v>0</v>
      </c>
      <c r="G293" s="266">
        <v>0</v>
      </c>
      <c r="H293" s="266">
        <v>1</v>
      </c>
      <c r="I293" s="267"/>
      <c r="J293" s="266" t="s">
        <v>26</v>
      </c>
    </row>
    <row r="294" spans="1:10" x14ac:dyDescent="0.15">
      <c r="A294" s="266">
        <v>2023</v>
      </c>
      <c r="B294" s="266">
        <v>11</v>
      </c>
      <c r="C294" s="266" t="s">
        <v>73</v>
      </c>
      <c r="D294" s="266">
        <v>0</v>
      </c>
      <c r="E294" s="266">
        <v>1</v>
      </c>
      <c r="F294" s="266">
        <v>0</v>
      </c>
      <c r="G294" s="266">
        <v>0</v>
      </c>
      <c r="H294" s="266">
        <v>0</v>
      </c>
      <c r="I294" s="267"/>
      <c r="J294" s="266" t="s">
        <v>24</v>
      </c>
    </row>
    <row r="295" spans="1:10" x14ac:dyDescent="0.15">
      <c r="A295" s="266">
        <v>2023</v>
      </c>
      <c r="B295" s="266">
        <v>11</v>
      </c>
      <c r="C295" s="266" t="s">
        <v>74</v>
      </c>
      <c r="D295" s="266">
        <v>0</v>
      </c>
      <c r="E295" s="266">
        <v>2</v>
      </c>
      <c r="F295" s="266">
        <v>0</v>
      </c>
      <c r="G295" s="266">
        <v>0</v>
      </c>
      <c r="H295" s="266">
        <v>0</v>
      </c>
      <c r="I295" s="267"/>
      <c r="J295" s="266" t="s">
        <v>25</v>
      </c>
    </row>
    <row r="296" spans="1:10" x14ac:dyDescent="0.15">
      <c r="A296" s="266">
        <v>2023</v>
      </c>
      <c r="B296" s="266">
        <v>11</v>
      </c>
      <c r="C296" s="266" t="s">
        <v>76</v>
      </c>
      <c r="D296" s="266">
        <v>4</v>
      </c>
      <c r="E296" s="266">
        <v>31</v>
      </c>
      <c r="F296" s="266">
        <v>0</v>
      </c>
      <c r="G296" s="266">
        <v>0</v>
      </c>
      <c r="H296" s="266">
        <v>4</v>
      </c>
      <c r="I296" s="267"/>
      <c r="J296" s="266" t="s">
        <v>24</v>
      </c>
    </row>
    <row r="297" spans="1:10" x14ac:dyDescent="0.15">
      <c r="A297" s="266">
        <v>2023</v>
      </c>
      <c r="B297" s="266">
        <v>11</v>
      </c>
      <c r="C297" s="266" t="s">
        <v>78</v>
      </c>
      <c r="D297" s="266">
        <v>1</v>
      </c>
      <c r="E297" s="266">
        <v>13</v>
      </c>
      <c r="F297" s="266">
        <v>0</v>
      </c>
      <c r="G297" s="266">
        <v>1</v>
      </c>
      <c r="H297" s="266">
        <v>0</v>
      </c>
      <c r="I297" s="267"/>
      <c r="J297" s="266" t="s">
        <v>25</v>
      </c>
    </row>
    <row r="298" spans="1:10" x14ac:dyDescent="0.15">
      <c r="A298" s="266">
        <v>2023</v>
      </c>
      <c r="B298" s="266">
        <v>11</v>
      </c>
      <c r="C298" s="266" t="s">
        <v>77</v>
      </c>
      <c r="D298" s="266">
        <v>0</v>
      </c>
      <c r="E298" s="266">
        <v>10</v>
      </c>
      <c r="F298" s="266">
        <v>0</v>
      </c>
      <c r="G298" s="266">
        <v>0</v>
      </c>
      <c r="H298" s="266">
        <v>0</v>
      </c>
      <c r="I298" s="267"/>
      <c r="J298" s="266" t="s">
        <v>28</v>
      </c>
    </row>
    <row r="299" spans="1:10" x14ac:dyDescent="0.15">
      <c r="A299" s="266">
        <v>2023</v>
      </c>
      <c r="B299" s="266">
        <v>11</v>
      </c>
      <c r="C299" s="266" t="s">
        <v>77</v>
      </c>
      <c r="D299" s="266">
        <v>0</v>
      </c>
      <c r="E299" s="266">
        <v>1</v>
      </c>
      <c r="F299" s="266">
        <v>0</v>
      </c>
      <c r="G299" s="266">
        <v>0</v>
      </c>
      <c r="H299" s="266">
        <v>0</v>
      </c>
      <c r="I299" s="267"/>
      <c r="J299" s="266" t="s">
        <v>25</v>
      </c>
    </row>
    <row r="300" spans="1:10" x14ac:dyDescent="0.15">
      <c r="A300" s="266">
        <v>2023</v>
      </c>
      <c r="B300" s="266">
        <v>11</v>
      </c>
      <c r="C300" s="266" t="s">
        <v>80</v>
      </c>
      <c r="D300" s="266">
        <v>1</v>
      </c>
      <c r="E300" s="266">
        <v>63</v>
      </c>
      <c r="F300" s="266">
        <v>0</v>
      </c>
      <c r="G300" s="266">
        <v>1</v>
      </c>
      <c r="H300" s="266">
        <v>0</v>
      </c>
      <c r="I300" s="267"/>
      <c r="J300" s="266" t="s">
        <v>27</v>
      </c>
    </row>
    <row r="301" spans="1:10" x14ac:dyDescent="0.15">
      <c r="A301" s="266">
        <v>2023</v>
      </c>
      <c r="B301" s="266">
        <v>11</v>
      </c>
      <c r="C301" s="266" t="s">
        <v>81</v>
      </c>
      <c r="D301" s="266">
        <v>0</v>
      </c>
      <c r="E301" s="266">
        <v>7</v>
      </c>
      <c r="F301" s="266">
        <v>0</v>
      </c>
      <c r="G301" s="266">
        <v>0</v>
      </c>
      <c r="H301" s="266">
        <v>0</v>
      </c>
      <c r="I301" s="267"/>
      <c r="J301" s="266" t="s">
        <v>27</v>
      </c>
    </row>
    <row r="302" spans="1:10" x14ac:dyDescent="0.15">
      <c r="A302" s="266">
        <v>2023</v>
      </c>
      <c r="B302" s="266">
        <v>11</v>
      </c>
      <c r="C302" s="266" t="s">
        <v>79</v>
      </c>
      <c r="D302" s="266">
        <v>0</v>
      </c>
      <c r="E302" s="266">
        <v>2</v>
      </c>
      <c r="F302" s="266">
        <v>0</v>
      </c>
      <c r="G302" s="266">
        <v>0</v>
      </c>
      <c r="H302" s="266">
        <v>0</v>
      </c>
      <c r="I302" s="267"/>
      <c r="J302" s="266" t="s">
        <v>24</v>
      </c>
    </row>
    <row r="303" spans="1:10" x14ac:dyDescent="0.15">
      <c r="A303" s="266">
        <v>2023</v>
      </c>
      <c r="B303" s="266">
        <v>11</v>
      </c>
      <c r="C303" s="266" t="s">
        <v>85</v>
      </c>
      <c r="D303" s="266">
        <v>1</v>
      </c>
      <c r="E303" s="266">
        <v>2</v>
      </c>
      <c r="F303" s="266">
        <v>0</v>
      </c>
      <c r="G303" s="266">
        <v>0</v>
      </c>
      <c r="H303" s="266">
        <v>3</v>
      </c>
      <c r="I303" s="267"/>
      <c r="J303" s="266" t="s">
        <v>26</v>
      </c>
    </row>
    <row r="304" spans="1:10" x14ac:dyDescent="0.15">
      <c r="A304" s="266">
        <v>2023</v>
      </c>
      <c r="B304" s="266">
        <v>12</v>
      </c>
      <c r="C304" s="266" t="s">
        <v>125</v>
      </c>
      <c r="D304" s="266">
        <v>5</v>
      </c>
      <c r="E304" s="266">
        <v>78</v>
      </c>
      <c r="F304" s="266">
        <v>0</v>
      </c>
      <c r="G304" s="266">
        <v>2</v>
      </c>
      <c r="H304" s="266">
        <v>7</v>
      </c>
      <c r="I304" s="267"/>
      <c r="J304" s="266" t="s">
        <v>159</v>
      </c>
    </row>
    <row r="305" spans="1:10" x14ac:dyDescent="0.15">
      <c r="A305" s="266">
        <v>2023</v>
      </c>
      <c r="B305" s="266">
        <v>12</v>
      </c>
      <c r="C305" s="266" t="s">
        <v>72</v>
      </c>
      <c r="D305" s="266">
        <v>9</v>
      </c>
      <c r="E305" s="266">
        <v>67</v>
      </c>
      <c r="F305" s="266">
        <v>0</v>
      </c>
      <c r="G305" s="266">
        <v>0</v>
      </c>
      <c r="H305" s="266">
        <v>11</v>
      </c>
      <c r="I305" s="267"/>
      <c r="J305" s="266" t="s">
        <v>24</v>
      </c>
    </row>
    <row r="306" spans="1:10" x14ac:dyDescent="0.15">
      <c r="A306" s="266">
        <v>2023</v>
      </c>
      <c r="B306" s="266">
        <v>12</v>
      </c>
      <c r="C306" s="266" t="s">
        <v>73</v>
      </c>
      <c r="D306" s="266">
        <v>0</v>
      </c>
      <c r="E306" s="266">
        <v>1</v>
      </c>
      <c r="F306" s="266">
        <v>0</v>
      </c>
      <c r="G306" s="266">
        <v>0</v>
      </c>
      <c r="H306" s="266">
        <v>0</v>
      </c>
      <c r="I306" s="267"/>
      <c r="J306" s="266" t="s">
        <v>24</v>
      </c>
    </row>
    <row r="307" spans="1:10" x14ac:dyDescent="0.15">
      <c r="A307" s="266">
        <v>2023</v>
      </c>
      <c r="B307" s="266">
        <v>12</v>
      </c>
      <c r="C307" s="266" t="s">
        <v>74</v>
      </c>
      <c r="D307" s="266">
        <v>1</v>
      </c>
      <c r="E307" s="266">
        <v>10</v>
      </c>
      <c r="F307" s="266">
        <v>0</v>
      </c>
      <c r="G307" s="266">
        <v>1</v>
      </c>
      <c r="H307" s="266">
        <v>0</v>
      </c>
      <c r="I307" s="267"/>
      <c r="J307" s="266" t="s">
        <v>27</v>
      </c>
    </row>
    <row r="308" spans="1:10" x14ac:dyDescent="0.15">
      <c r="A308" s="266">
        <v>2023</v>
      </c>
      <c r="B308" s="266">
        <v>12</v>
      </c>
      <c r="C308" s="266" t="s">
        <v>76</v>
      </c>
      <c r="D308" s="266">
        <v>0</v>
      </c>
      <c r="E308" s="266">
        <v>60</v>
      </c>
      <c r="F308" s="266">
        <v>0</v>
      </c>
      <c r="G308" s="266">
        <v>0</v>
      </c>
      <c r="H308" s="266">
        <v>0</v>
      </c>
      <c r="I308" s="267"/>
      <c r="J308" s="266" t="s">
        <v>28</v>
      </c>
    </row>
    <row r="309" spans="1:10" x14ac:dyDescent="0.15">
      <c r="A309" s="266">
        <v>2023</v>
      </c>
      <c r="B309" s="266">
        <v>12</v>
      </c>
      <c r="C309" s="266" t="s">
        <v>75</v>
      </c>
      <c r="D309" s="266">
        <v>1</v>
      </c>
      <c r="E309" s="266">
        <v>10</v>
      </c>
      <c r="F309" s="266">
        <v>0</v>
      </c>
      <c r="G309" s="266">
        <v>1</v>
      </c>
      <c r="H309" s="266">
        <v>0</v>
      </c>
      <c r="I309" s="267"/>
      <c r="J309" s="266" t="s">
        <v>25</v>
      </c>
    </row>
    <row r="310" spans="1:10" x14ac:dyDescent="0.15">
      <c r="A310" s="266">
        <v>2023</v>
      </c>
      <c r="B310" s="266">
        <v>12</v>
      </c>
      <c r="C310" s="266" t="s">
        <v>78</v>
      </c>
      <c r="D310" s="266">
        <v>2</v>
      </c>
      <c r="E310" s="266">
        <v>10</v>
      </c>
      <c r="F310" s="266">
        <v>0</v>
      </c>
      <c r="G310" s="266">
        <v>1</v>
      </c>
      <c r="H310" s="266">
        <v>1</v>
      </c>
      <c r="I310" s="267"/>
      <c r="J310" s="266" t="s">
        <v>24</v>
      </c>
    </row>
    <row r="311" spans="1:10" x14ac:dyDescent="0.15">
      <c r="A311" s="266">
        <v>2023</v>
      </c>
      <c r="B311" s="266">
        <v>12</v>
      </c>
      <c r="C311" s="266" t="s">
        <v>80</v>
      </c>
      <c r="D311" s="266">
        <v>2</v>
      </c>
      <c r="E311" s="266">
        <v>61</v>
      </c>
      <c r="F311" s="266">
        <v>0</v>
      </c>
      <c r="G311" s="266">
        <v>0</v>
      </c>
      <c r="H311" s="266">
        <v>2</v>
      </c>
      <c r="I311" s="267"/>
      <c r="J311" s="266" t="s">
        <v>27</v>
      </c>
    </row>
    <row r="312" spans="1:10" x14ac:dyDescent="0.15">
      <c r="A312" s="266">
        <v>2023</v>
      </c>
      <c r="B312" s="266">
        <v>12</v>
      </c>
      <c r="C312" s="266" t="s">
        <v>83</v>
      </c>
      <c r="D312" s="266">
        <v>2</v>
      </c>
      <c r="E312" s="266">
        <v>10</v>
      </c>
      <c r="F312" s="266">
        <v>0</v>
      </c>
      <c r="G312" s="266">
        <v>1</v>
      </c>
      <c r="H312" s="266">
        <v>1</v>
      </c>
      <c r="I312" s="267"/>
      <c r="J312" s="266" t="s">
        <v>27</v>
      </c>
    </row>
    <row r="313" spans="1:10" x14ac:dyDescent="0.15">
      <c r="A313" s="266">
        <v>2023</v>
      </c>
      <c r="B313" s="266">
        <v>12</v>
      </c>
      <c r="C313" s="266" t="s">
        <v>83</v>
      </c>
      <c r="D313" s="266">
        <v>0</v>
      </c>
      <c r="E313" s="266">
        <v>16</v>
      </c>
      <c r="F313" s="266">
        <v>0</v>
      </c>
      <c r="G313" s="266">
        <v>0</v>
      </c>
      <c r="H313" s="266">
        <v>0</v>
      </c>
      <c r="I313" s="267"/>
      <c r="J313" s="266" t="s">
        <v>28</v>
      </c>
    </row>
    <row r="314" spans="1:10" x14ac:dyDescent="0.15">
      <c r="A314" s="266">
        <v>2023</v>
      </c>
      <c r="B314" s="266">
        <v>12</v>
      </c>
      <c r="C314" s="266" t="s">
        <v>84</v>
      </c>
      <c r="D314" s="266">
        <v>0</v>
      </c>
      <c r="E314" s="266">
        <v>7</v>
      </c>
      <c r="F314" s="266">
        <v>0</v>
      </c>
      <c r="G314" s="266">
        <v>0</v>
      </c>
      <c r="H314" s="266">
        <v>0</v>
      </c>
      <c r="I314" s="267"/>
      <c r="J314" s="266" t="s">
        <v>28</v>
      </c>
    </row>
    <row r="315" spans="1:10" x14ac:dyDescent="0.15">
      <c r="A315" s="266">
        <v>2023</v>
      </c>
      <c r="B315" s="266">
        <v>12</v>
      </c>
      <c r="C315" s="266" t="s">
        <v>83</v>
      </c>
      <c r="D315" s="266">
        <v>2</v>
      </c>
      <c r="E315" s="266">
        <v>14</v>
      </c>
      <c r="F315" s="266">
        <v>0</v>
      </c>
      <c r="G315" s="266">
        <v>0</v>
      </c>
      <c r="H315" s="266">
        <v>1</v>
      </c>
      <c r="I315" s="267"/>
      <c r="J315" s="266" t="s">
        <v>26</v>
      </c>
    </row>
    <row r="316" spans="1:10" x14ac:dyDescent="0.15">
      <c r="A316" s="266">
        <v>2023</v>
      </c>
      <c r="B316" s="266">
        <v>12</v>
      </c>
      <c r="C316" s="266" t="s">
        <v>84</v>
      </c>
      <c r="D316" s="266">
        <v>0</v>
      </c>
      <c r="E316" s="266">
        <v>3</v>
      </c>
      <c r="F316" s="266">
        <v>0</v>
      </c>
      <c r="G316" s="266">
        <v>0</v>
      </c>
      <c r="H316" s="266">
        <v>0</v>
      </c>
      <c r="I316" s="267"/>
      <c r="J316" s="266" t="s">
        <v>24</v>
      </c>
    </row>
    <row r="317" spans="1:10" x14ac:dyDescent="0.15">
      <c r="A317" s="266">
        <v>2023</v>
      </c>
      <c r="B317" s="266">
        <v>12</v>
      </c>
      <c r="C317" s="266" t="s">
        <v>84</v>
      </c>
      <c r="D317" s="266">
        <v>0</v>
      </c>
      <c r="E317" s="266">
        <v>3</v>
      </c>
      <c r="F317" s="266">
        <v>0</v>
      </c>
      <c r="G317" s="266">
        <v>0</v>
      </c>
      <c r="H317" s="266">
        <v>0</v>
      </c>
      <c r="I317" s="267"/>
      <c r="J317" s="266" t="s">
        <v>25</v>
      </c>
    </row>
    <row r="318" spans="1:10" x14ac:dyDescent="0.15">
      <c r="A318" s="266">
        <v>2024</v>
      </c>
      <c r="B318" s="266">
        <v>1</v>
      </c>
      <c r="C318" s="266" t="s">
        <v>72</v>
      </c>
      <c r="D318" s="266">
        <v>9</v>
      </c>
      <c r="E318" s="266">
        <v>97</v>
      </c>
      <c r="F318" s="266">
        <v>0</v>
      </c>
      <c r="G318" s="266">
        <v>3</v>
      </c>
      <c r="H318" s="266">
        <v>6</v>
      </c>
      <c r="I318" s="267"/>
      <c r="J318" s="266" t="s">
        <v>26</v>
      </c>
    </row>
    <row r="319" spans="1:10" x14ac:dyDescent="0.15">
      <c r="A319" s="266">
        <v>2024</v>
      </c>
      <c r="B319" s="266">
        <v>1</v>
      </c>
      <c r="C319" s="266" t="s">
        <v>123</v>
      </c>
      <c r="D319" s="266">
        <v>0</v>
      </c>
      <c r="E319" s="266">
        <v>9</v>
      </c>
      <c r="F319" s="266">
        <v>0</v>
      </c>
      <c r="G319" s="266">
        <v>0</v>
      </c>
      <c r="H319" s="266">
        <v>0</v>
      </c>
      <c r="I319" s="267"/>
      <c r="J319" s="266" t="s">
        <v>28</v>
      </c>
    </row>
    <row r="320" spans="1:10" x14ac:dyDescent="0.15">
      <c r="A320" s="266">
        <v>2024</v>
      </c>
      <c r="B320" s="266">
        <v>1</v>
      </c>
      <c r="C320" s="266" t="s">
        <v>73</v>
      </c>
      <c r="D320" s="266">
        <v>1</v>
      </c>
      <c r="E320" s="266">
        <v>15</v>
      </c>
      <c r="F320" s="266">
        <v>0</v>
      </c>
      <c r="G320" s="266">
        <v>0</v>
      </c>
      <c r="H320" s="266">
        <v>1</v>
      </c>
      <c r="I320" s="267"/>
      <c r="J320" s="266" t="s">
        <v>27</v>
      </c>
    </row>
    <row r="321" spans="1:10" x14ac:dyDescent="0.15">
      <c r="A321" s="266">
        <v>2024</v>
      </c>
      <c r="B321" s="266">
        <v>1</v>
      </c>
      <c r="C321" s="266" t="s">
        <v>74</v>
      </c>
      <c r="D321" s="266">
        <v>0</v>
      </c>
      <c r="E321" s="266">
        <v>6</v>
      </c>
      <c r="F321" s="266">
        <v>0</v>
      </c>
      <c r="G321" s="266">
        <v>0</v>
      </c>
      <c r="H321" s="266">
        <v>0</v>
      </c>
      <c r="I321" s="267"/>
      <c r="J321" s="266" t="s">
        <v>26</v>
      </c>
    </row>
    <row r="322" spans="1:10" x14ac:dyDescent="0.15">
      <c r="A322" s="266">
        <v>2024</v>
      </c>
      <c r="B322" s="266">
        <v>1</v>
      </c>
      <c r="C322" s="266" t="s">
        <v>76</v>
      </c>
      <c r="D322" s="266">
        <v>1</v>
      </c>
      <c r="E322" s="266">
        <v>62</v>
      </c>
      <c r="F322" s="266">
        <v>0</v>
      </c>
      <c r="G322" s="266">
        <v>1</v>
      </c>
      <c r="H322" s="266">
        <v>0</v>
      </c>
      <c r="I322" s="267"/>
      <c r="J322" s="266" t="s">
        <v>27</v>
      </c>
    </row>
    <row r="323" spans="1:10" x14ac:dyDescent="0.15">
      <c r="A323" s="266">
        <v>2024</v>
      </c>
      <c r="B323" s="266">
        <v>1</v>
      </c>
      <c r="C323" s="266" t="s">
        <v>76</v>
      </c>
      <c r="D323" s="266">
        <v>3</v>
      </c>
      <c r="E323" s="266">
        <v>15</v>
      </c>
      <c r="F323" s="266">
        <v>0</v>
      </c>
      <c r="G323" s="266">
        <v>0</v>
      </c>
      <c r="H323" s="266">
        <v>3</v>
      </c>
      <c r="I323" s="267"/>
      <c r="J323" s="266" t="s">
        <v>26</v>
      </c>
    </row>
    <row r="324" spans="1:10" x14ac:dyDescent="0.15">
      <c r="A324" s="266">
        <v>2024</v>
      </c>
      <c r="B324" s="266">
        <v>1</v>
      </c>
      <c r="C324" s="266" t="s">
        <v>75</v>
      </c>
      <c r="D324" s="266">
        <v>2</v>
      </c>
      <c r="E324" s="266">
        <v>18</v>
      </c>
      <c r="F324" s="266">
        <v>0</v>
      </c>
      <c r="G324" s="266">
        <v>1</v>
      </c>
      <c r="H324" s="266">
        <v>1</v>
      </c>
      <c r="I324" s="267"/>
      <c r="J324" s="266" t="s">
        <v>27</v>
      </c>
    </row>
    <row r="325" spans="1:10" x14ac:dyDescent="0.15">
      <c r="A325" s="266">
        <v>2024</v>
      </c>
      <c r="B325" s="266">
        <v>1</v>
      </c>
      <c r="C325" s="266" t="s">
        <v>78</v>
      </c>
      <c r="D325" s="266">
        <v>4</v>
      </c>
      <c r="E325" s="266">
        <v>69</v>
      </c>
      <c r="F325" s="266">
        <v>0</v>
      </c>
      <c r="G325" s="266">
        <v>0</v>
      </c>
      <c r="H325" s="266">
        <v>4</v>
      </c>
      <c r="I325" s="267"/>
      <c r="J325" s="266" t="s">
        <v>27</v>
      </c>
    </row>
    <row r="326" spans="1:10" x14ac:dyDescent="0.15">
      <c r="A326" s="266">
        <v>2024</v>
      </c>
      <c r="B326" s="266">
        <v>1</v>
      </c>
      <c r="C326" s="266" t="s">
        <v>80</v>
      </c>
      <c r="D326" s="266">
        <v>1</v>
      </c>
      <c r="E326" s="266">
        <v>14</v>
      </c>
      <c r="F326" s="266">
        <v>0</v>
      </c>
      <c r="G326" s="266">
        <v>0</v>
      </c>
      <c r="H326" s="266">
        <v>1</v>
      </c>
      <c r="I326" s="267"/>
      <c r="J326" s="266" t="s">
        <v>26</v>
      </c>
    </row>
    <row r="327" spans="1:10" x14ac:dyDescent="0.15">
      <c r="A327" s="266">
        <v>2024</v>
      </c>
      <c r="B327" s="266">
        <v>1</v>
      </c>
      <c r="C327" s="266" t="s">
        <v>86</v>
      </c>
      <c r="D327" s="266">
        <v>0</v>
      </c>
      <c r="E327" s="266">
        <v>1</v>
      </c>
      <c r="F327" s="266">
        <v>0</v>
      </c>
      <c r="G327" s="266">
        <v>0</v>
      </c>
      <c r="H327" s="266">
        <v>0</v>
      </c>
      <c r="I327" s="267"/>
      <c r="J327" s="266" t="s">
        <v>25</v>
      </c>
    </row>
    <row r="328" spans="1:10" x14ac:dyDescent="0.15">
      <c r="A328" s="266">
        <v>2024</v>
      </c>
      <c r="B328" s="266">
        <v>1</v>
      </c>
      <c r="C328" s="266" t="s">
        <v>84</v>
      </c>
      <c r="D328" s="266">
        <v>0</v>
      </c>
      <c r="E328" s="266">
        <v>5</v>
      </c>
      <c r="F328" s="266">
        <v>0</v>
      </c>
      <c r="G328" s="266">
        <v>0</v>
      </c>
      <c r="H328" s="266">
        <v>0</v>
      </c>
      <c r="I328" s="267"/>
      <c r="J328" s="266" t="s">
        <v>27</v>
      </c>
    </row>
    <row r="329" spans="1:10" x14ac:dyDescent="0.15">
      <c r="A329" s="266">
        <v>2024</v>
      </c>
      <c r="B329" s="266">
        <v>1</v>
      </c>
      <c r="C329" s="266" t="s">
        <v>85</v>
      </c>
      <c r="D329" s="266">
        <v>0</v>
      </c>
      <c r="E329" s="266">
        <v>3</v>
      </c>
      <c r="F329" s="266">
        <v>0</v>
      </c>
      <c r="G329" s="266">
        <v>0</v>
      </c>
      <c r="H329" s="266">
        <v>0</v>
      </c>
      <c r="I329" s="267"/>
      <c r="J329" s="266" t="s">
        <v>28</v>
      </c>
    </row>
    <row r="330" spans="1:10" x14ac:dyDescent="0.15">
      <c r="A330" s="266">
        <v>2024</v>
      </c>
      <c r="B330" s="266">
        <v>2</v>
      </c>
      <c r="C330" s="266" t="s">
        <v>123</v>
      </c>
      <c r="D330" s="266">
        <v>0</v>
      </c>
      <c r="E330" s="266">
        <v>2</v>
      </c>
      <c r="F330" s="266">
        <v>0</v>
      </c>
      <c r="G330" s="266">
        <v>0</v>
      </c>
      <c r="H330" s="266">
        <v>0</v>
      </c>
      <c r="I330" s="267"/>
      <c r="J330" s="266" t="s">
        <v>24</v>
      </c>
    </row>
    <row r="331" spans="1:10" x14ac:dyDescent="0.15">
      <c r="A331" s="266">
        <v>2024</v>
      </c>
      <c r="B331" s="266">
        <v>2</v>
      </c>
      <c r="C331" s="266" t="s">
        <v>74</v>
      </c>
      <c r="D331" s="266">
        <v>0</v>
      </c>
      <c r="E331" s="266">
        <v>10</v>
      </c>
      <c r="F331" s="266">
        <v>0</v>
      </c>
      <c r="G331" s="266">
        <v>0</v>
      </c>
      <c r="H331" s="266">
        <v>0</v>
      </c>
      <c r="I331" s="267"/>
      <c r="J331" s="266" t="s">
        <v>28</v>
      </c>
    </row>
    <row r="332" spans="1:10" x14ac:dyDescent="0.15">
      <c r="A332" s="266">
        <v>2024</v>
      </c>
      <c r="B332" s="266">
        <v>2</v>
      </c>
      <c r="C332" s="266" t="s">
        <v>75</v>
      </c>
      <c r="D332" s="266">
        <v>0</v>
      </c>
      <c r="E332" s="266">
        <v>3</v>
      </c>
      <c r="F332" s="266">
        <v>0</v>
      </c>
      <c r="G332" s="266">
        <v>0</v>
      </c>
      <c r="H332" s="266">
        <v>0</v>
      </c>
      <c r="I332" s="267"/>
      <c r="J332" s="266" t="s">
        <v>25</v>
      </c>
    </row>
    <row r="333" spans="1:10" x14ac:dyDescent="0.15">
      <c r="A333" s="266">
        <v>2024</v>
      </c>
      <c r="B333" s="266">
        <v>2</v>
      </c>
      <c r="C333" s="266" t="s">
        <v>75</v>
      </c>
      <c r="D333" s="266">
        <v>1</v>
      </c>
      <c r="E333" s="266">
        <v>13</v>
      </c>
      <c r="F333" s="266">
        <v>0</v>
      </c>
      <c r="G333" s="266">
        <v>0</v>
      </c>
      <c r="H333" s="266">
        <v>1</v>
      </c>
      <c r="I333" s="267"/>
      <c r="J333" s="266" t="s">
        <v>27</v>
      </c>
    </row>
    <row r="334" spans="1:10" x14ac:dyDescent="0.15">
      <c r="A334" s="266">
        <v>2024</v>
      </c>
      <c r="B334" s="266">
        <v>2</v>
      </c>
      <c r="C334" s="266" t="s">
        <v>77</v>
      </c>
      <c r="D334" s="266">
        <v>1</v>
      </c>
      <c r="E334" s="266">
        <v>9</v>
      </c>
      <c r="F334" s="266">
        <v>0</v>
      </c>
      <c r="G334" s="266">
        <v>0</v>
      </c>
      <c r="H334" s="266">
        <v>1</v>
      </c>
      <c r="I334" s="267"/>
      <c r="J334" s="266" t="s">
        <v>27</v>
      </c>
    </row>
    <row r="335" spans="1:10" x14ac:dyDescent="0.15">
      <c r="A335" s="266">
        <v>2024</v>
      </c>
      <c r="B335" s="266">
        <v>2</v>
      </c>
      <c r="C335" s="266" t="s">
        <v>81</v>
      </c>
      <c r="D335" s="266">
        <v>0</v>
      </c>
      <c r="E335" s="266">
        <v>1</v>
      </c>
      <c r="F335" s="266">
        <v>0</v>
      </c>
      <c r="G335" s="266">
        <v>0</v>
      </c>
      <c r="H335" s="266">
        <v>0</v>
      </c>
      <c r="I335" s="267"/>
      <c r="J335" s="266" t="s">
        <v>27</v>
      </c>
    </row>
    <row r="336" spans="1:10" x14ac:dyDescent="0.15">
      <c r="A336" s="266">
        <v>2024</v>
      </c>
      <c r="B336" s="266">
        <v>3</v>
      </c>
      <c r="C336" s="266" t="s">
        <v>72</v>
      </c>
      <c r="D336" s="266">
        <v>11</v>
      </c>
      <c r="E336" s="266">
        <v>305</v>
      </c>
      <c r="F336" s="266">
        <v>0</v>
      </c>
      <c r="G336" s="266">
        <v>2</v>
      </c>
      <c r="H336" s="266">
        <v>9</v>
      </c>
      <c r="I336" s="267"/>
      <c r="J336" s="266" t="s">
        <v>27</v>
      </c>
    </row>
    <row r="337" spans="1:10" x14ac:dyDescent="0.15">
      <c r="A337" s="266">
        <v>2024</v>
      </c>
      <c r="B337" s="266">
        <v>3</v>
      </c>
      <c r="C337" s="266" t="s">
        <v>73</v>
      </c>
      <c r="D337" s="266">
        <v>1</v>
      </c>
      <c r="E337" s="266">
        <v>6</v>
      </c>
      <c r="F337" s="266">
        <v>0</v>
      </c>
      <c r="G337" s="266">
        <v>0</v>
      </c>
      <c r="H337" s="266">
        <v>1</v>
      </c>
      <c r="I337" s="267"/>
      <c r="J337" s="266" t="s">
        <v>28</v>
      </c>
    </row>
    <row r="338" spans="1:10" x14ac:dyDescent="0.15">
      <c r="A338" s="266">
        <v>2024</v>
      </c>
      <c r="B338" s="266">
        <v>3</v>
      </c>
      <c r="C338" s="266" t="s">
        <v>76</v>
      </c>
      <c r="D338" s="266">
        <v>4</v>
      </c>
      <c r="E338" s="266">
        <v>53</v>
      </c>
      <c r="F338" s="266">
        <v>0</v>
      </c>
      <c r="G338" s="266">
        <v>1</v>
      </c>
      <c r="H338" s="266">
        <v>2</v>
      </c>
      <c r="I338" s="267"/>
      <c r="J338" s="266" t="s">
        <v>27</v>
      </c>
    </row>
    <row r="339" spans="1:10" x14ac:dyDescent="0.15">
      <c r="A339" s="266">
        <v>2024</v>
      </c>
      <c r="B339" s="266">
        <v>3</v>
      </c>
      <c r="C339" s="266" t="s">
        <v>75</v>
      </c>
      <c r="D339" s="266">
        <v>0</v>
      </c>
      <c r="E339" s="266">
        <v>17</v>
      </c>
      <c r="F339" s="266">
        <v>0</v>
      </c>
      <c r="G339" s="266">
        <v>0</v>
      </c>
      <c r="H339" s="266">
        <v>0</v>
      </c>
      <c r="I339" s="267"/>
      <c r="J339" s="266" t="s">
        <v>27</v>
      </c>
    </row>
    <row r="340" spans="1:10" x14ac:dyDescent="0.15">
      <c r="A340" s="266">
        <v>2024</v>
      </c>
      <c r="B340" s="266">
        <v>3</v>
      </c>
      <c r="C340" s="266" t="s">
        <v>81</v>
      </c>
      <c r="D340" s="266">
        <v>0</v>
      </c>
      <c r="E340" s="266">
        <v>7</v>
      </c>
      <c r="F340" s="266">
        <v>0</v>
      </c>
      <c r="G340" s="266">
        <v>0</v>
      </c>
      <c r="H340" s="266">
        <v>0</v>
      </c>
      <c r="I340" s="267"/>
      <c r="J340" s="266" t="s">
        <v>28</v>
      </c>
    </row>
    <row r="341" spans="1:10" x14ac:dyDescent="0.15">
      <c r="A341" s="266">
        <v>2024</v>
      </c>
      <c r="B341" s="266">
        <v>3</v>
      </c>
      <c r="C341" s="266" t="s">
        <v>124</v>
      </c>
      <c r="D341" s="266">
        <v>1</v>
      </c>
      <c r="E341" s="266">
        <v>33</v>
      </c>
      <c r="F341" s="266">
        <v>0</v>
      </c>
      <c r="G341" s="266">
        <v>0</v>
      </c>
      <c r="H341" s="266">
        <v>1</v>
      </c>
      <c r="I341" s="267"/>
      <c r="J341" s="266" t="s">
        <v>26</v>
      </c>
    </row>
    <row r="342" spans="1:10" x14ac:dyDescent="0.15">
      <c r="A342" s="266">
        <v>2023</v>
      </c>
      <c r="B342" s="266">
        <v>1</v>
      </c>
      <c r="C342" s="266" t="s">
        <v>72</v>
      </c>
      <c r="D342" s="266">
        <v>17</v>
      </c>
      <c r="E342" s="266">
        <v>379</v>
      </c>
      <c r="F342" s="266">
        <v>0</v>
      </c>
      <c r="G342" s="266">
        <v>2</v>
      </c>
      <c r="H342" s="266">
        <v>16</v>
      </c>
      <c r="I342" s="267"/>
      <c r="J342" s="266" t="s">
        <v>27</v>
      </c>
    </row>
    <row r="343" spans="1:10" x14ac:dyDescent="0.15">
      <c r="A343" s="266">
        <v>2023</v>
      </c>
      <c r="B343" s="266">
        <v>1</v>
      </c>
      <c r="C343" s="266" t="s">
        <v>123</v>
      </c>
      <c r="D343" s="266">
        <v>0</v>
      </c>
      <c r="E343" s="266">
        <v>3</v>
      </c>
      <c r="F343" s="266">
        <v>0</v>
      </c>
      <c r="G343" s="266">
        <v>0</v>
      </c>
      <c r="H343" s="266">
        <v>0</v>
      </c>
      <c r="I343" s="267"/>
      <c r="J343" s="266" t="s">
        <v>25</v>
      </c>
    </row>
    <row r="344" spans="1:10" x14ac:dyDescent="0.15">
      <c r="A344" s="266">
        <v>2023</v>
      </c>
      <c r="B344" s="266">
        <v>1</v>
      </c>
      <c r="C344" s="266" t="s">
        <v>75</v>
      </c>
      <c r="D344" s="266">
        <v>0</v>
      </c>
      <c r="E344" s="266">
        <v>22</v>
      </c>
      <c r="F344" s="266">
        <v>0</v>
      </c>
      <c r="G344" s="266">
        <v>0</v>
      </c>
      <c r="H344" s="266">
        <v>0</v>
      </c>
      <c r="I344" s="267"/>
      <c r="J344" s="266" t="s">
        <v>27</v>
      </c>
    </row>
    <row r="345" spans="1:10" x14ac:dyDescent="0.15">
      <c r="A345" s="266">
        <v>2023</v>
      </c>
      <c r="B345" s="266">
        <v>1</v>
      </c>
      <c r="C345" s="266" t="s">
        <v>77</v>
      </c>
      <c r="D345" s="266">
        <v>0</v>
      </c>
      <c r="E345" s="266">
        <v>4</v>
      </c>
      <c r="F345" s="266">
        <v>0</v>
      </c>
      <c r="G345" s="266">
        <v>0</v>
      </c>
      <c r="H345" s="266">
        <v>0</v>
      </c>
      <c r="I345" s="267"/>
      <c r="J345" s="266" t="s">
        <v>28</v>
      </c>
    </row>
    <row r="346" spans="1:10" x14ac:dyDescent="0.15">
      <c r="A346" s="266">
        <v>2023</v>
      </c>
      <c r="B346" s="266">
        <v>1</v>
      </c>
      <c r="C346" s="266" t="s">
        <v>80</v>
      </c>
      <c r="D346" s="266">
        <v>3</v>
      </c>
      <c r="E346" s="266">
        <v>58</v>
      </c>
      <c r="F346" s="266">
        <v>0</v>
      </c>
      <c r="G346" s="266">
        <v>0</v>
      </c>
      <c r="H346" s="266">
        <v>3</v>
      </c>
      <c r="I346" s="267"/>
      <c r="J346" s="266" t="s">
        <v>27</v>
      </c>
    </row>
    <row r="347" spans="1:10" x14ac:dyDescent="0.15">
      <c r="A347" s="266">
        <v>2023</v>
      </c>
      <c r="B347" s="266">
        <v>1</v>
      </c>
      <c r="C347" s="266" t="s">
        <v>81</v>
      </c>
      <c r="D347" s="266">
        <v>0</v>
      </c>
      <c r="E347" s="266">
        <v>17</v>
      </c>
      <c r="F347" s="266">
        <v>0</v>
      </c>
      <c r="G347" s="266">
        <v>0</v>
      </c>
      <c r="H347" s="266">
        <v>0</v>
      </c>
      <c r="I347" s="267"/>
      <c r="J347" s="266" t="s">
        <v>26</v>
      </c>
    </row>
    <row r="348" spans="1:10" x14ac:dyDescent="0.15">
      <c r="A348" s="266">
        <v>2023</v>
      </c>
      <c r="B348" s="266">
        <v>1</v>
      </c>
      <c r="C348" s="266" t="s">
        <v>79</v>
      </c>
      <c r="D348" s="266">
        <v>0</v>
      </c>
      <c r="E348" s="266">
        <v>1</v>
      </c>
      <c r="F348" s="266">
        <v>0</v>
      </c>
      <c r="G348" s="266">
        <v>0</v>
      </c>
      <c r="H348" s="266">
        <v>0</v>
      </c>
      <c r="I348" s="267"/>
      <c r="J348" s="266" t="s">
        <v>28</v>
      </c>
    </row>
    <row r="349" spans="1:10" x14ac:dyDescent="0.15">
      <c r="A349" s="266">
        <v>2023</v>
      </c>
      <c r="B349" s="266">
        <v>1</v>
      </c>
      <c r="C349" s="266" t="s">
        <v>79</v>
      </c>
      <c r="D349" s="266">
        <v>0</v>
      </c>
      <c r="E349" s="266">
        <v>1</v>
      </c>
      <c r="F349" s="266">
        <v>0</v>
      </c>
      <c r="G349" s="266">
        <v>0</v>
      </c>
      <c r="H349" s="266">
        <v>0</v>
      </c>
      <c r="I349" s="267"/>
      <c r="J349" s="266" t="s">
        <v>24</v>
      </c>
    </row>
    <row r="350" spans="1:10" x14ac:dyDescent="0.15">
      <c r="A350" s="266">
        <v>2023</v>
      </c>
      <c r="B350" s="266">
        <v>2</v>
      </c>
      <c r="C350" s="266" t="s">
        <v>72</v>
      </c>
      <c r="D350" s="266">
        <v>4</v>
      </c>
      <c r="E350" s="266">
        <v>82</v>
      </c>
      <c r="F350" s="266">
        <v>0</v>
      </c>
      <c r="G350" s="266">
        <v>2</v>
      </c>
      <c r="H350" s="266">
        <v>4</v>
      </c>
      <c r="I350" s="267"/>
      <c r="J350" s="266" t="s">
        <v>25</v>
      </c>
    </row>
    <row r="351" spans="1:10" x14ac:dyDescent="0.15">
      <c r="A351" s="266">
        <v>2023</v>
      </c>
      <c r="B351" s="266">
        <v>2</v>
      </c>
      <c r="C351" s="266" t="s">
        <v>123</v>
      </c>
      <c r="D351" s="266">
        <v>0</v>
      </c>
      <c r="E351" s="266">
        <v>13</v>
      </c>
      <c r="F351" s="266">
        <v>0</v>
      </c>
      <c r="G351" s="266">
        <v>0</v>
      </c>
      <c r="H351" s="266">
        <v>0</v>
      </c>
      <c r="I351" s="267"/>
      <c r="J351" s="266" t="s">
        <v>27</v>
      </c>
    </row>
    <row r="352" spans="1:10" x14ac:dyDescent="0.15">
      <c r="A352" s="266">
        <v>2023</v>
      </c>
      <c r="B352" s="266">
        <v>2</v>
      </c>
      <c r="C352" s="266" t="s">
        <v>73</v>
      </c>
      <c r="D352" s="266">
        <v>0</v>
      </c>
      <c r="E352" s="266">
        <v>5</v>
      </c>
      <c r="F352" s="266">
        <v>0</v>
      </c>
      <c r="G352" s="266">
        <v>0</v>
      </c>
      <c r="H352" s="266">
        <v>0</v>
      </c>
      <c r="I352" s="267"/>
      <c r="J352" s="266" t="s">
        <v>25</v>
      </c>
    </row>
    <row r="353" spans="1:10" x14ac:dyDescent="0.15">
      <c r="A353" s="266">
        <v>2023</v>
      </c>
      <c r="B353" s="266">
        <v>2</v>
      </c>
      <c r="C353" s="266" t="s">
        <v>75</v>
      </c>
      <c r="D353" s="266">
        <v>0</v>
      </c>
      <c r="E353" s="266">
        <v>15</v>
      </c>
      <c r="F353" s="266">
        <v>0</v>
      </c>
      <c r="G353" s="266">
        <v>0</v>
      </c>
      <c r="H353" s="266">
        <v>0</v>
      </c>
      <c r="I353" s="267"/>
      <c r="J353" s="266" t="s">
        <v>28</v>
      </c>
    </row>
    <row r="354" spans="1:10" x14ac:dyDescent="0.15">
      <c r="A354" s="266">
        <v>2023</v>
      </c>
      <c r="B354" s="266">
        <v>2</v>
      </c>
      <c r="C354" s="266" t="s">
        <v>78</v>
      </c>
      <c r="D354" s="266">
        <v>2</v>
      </c>
      <c r="E354" s="266">
        <v>18</v>
      </c>
      <c r="F354" s="266">
        <v>0</v>
      </c>
      <c r="G354" s="266">
        <v>1</v>
      </c>
      <c r="H354" s="266">
        <v>1</v>
      </c>
      <c r="I354" s="267"/>
      <c r="J354" s="266" t="s">
        <v>26</v>
      </c>
    </row>
    <row r="355" spans="1:10" x14ac:dyDescent="0.15">
      <c r="A355" s="266">
        <v>2023</v>
      </c>
      <c r="B355" s="266">
        <v>2</v>
      </c>
      <c r="C355" s="266" t="s">
        <v>81</v>
      </c>
      <c r="D355" s="266">
        <v>0</v>
      </c>
      <c r="E355" s="266">
        <v>4</v>
      </c>
      <c r="F355" s="266">
        <v>0</v>
      </c>
      <c r="G355" s="266">
        <v>0</v>
      </c>
      <c r="H355" s="266">
        <v>0</v>
      </c>
      <c r="I355" s="267"/>
      <c r="J355" s="266" t="s">
        <v>28</v>
      </c>
    </row>
    <row r="356" spans="1:10" x14ac:dyDescent="0.15">
      <c r="A356" s="266">
        <v>2023</v>
      </c>
      <c r="B356" s="266">
        <v>2</v>
      </c>
      <c r="C356" s="266" t="s">
        <v>82</v>
      </c>
      <c r="D356" s="266">
        <v>0</v>
      </c>
      <c r="E356" s="266">
        <v>3</v>
      </c>
      <c r="F356" s="266">
        <v>0</v>
      </c>
      <c r="G356" s="266">
        <v>0</v>
      </c>
      <c r="H356" s="266">
        <v>0</v>
      </c>
      <c r="I356" s="267"/>
      <c r="J356" s="266" t="s">
        <v>28</v>
      </c>
    </row>
    <row r="357" spans="1:10" x14ac:dyDescent="0.15">
      <c r="A357" s="266">
        <v>2023</v>
      </c>
      <c r="B357" s="266">
        <v>2</v>
      </c>
      <c r="C357" s="266" t="s">
        <v>82</v>
      </c>
      <c r="D357" s="266">
        <v>0</v>
      </c>
      <c r="E357" s="266">
        <v>1</v>
      </c>
      <c r="F357" s="266">
        <v>0</v>
      </c>
      <c r="G357" s="266">
        <v>0</v>
      </c>
      <c r="H357" s="266">
        <v>0</v>
      </c>
      <c r="I357" s="267"/>
      <c r="J357" s="266" t="s">
        <v>24</v>
      </c>
    </row>
    <row r="358" spans="1:10" x14ac:dyDescent="0.15">
      <c r="A358" s="266">
        <v>2023</v>
      </c>
      <c r="B358" s="266">
        <v>2</v>
      </c>
      <c r="C358" s="266" t="s">
        <v>85</v>
      </c>
      <c r="D358" s="266">
        <v>0</v>
      </c>
      <c r="E358" s="266">
        <v>2</v>
      </c>
      <c r="F358" s="266">
        <v>0</v>
      </c>
      <c r="G358" s="266">
        <v>0</v>
      </c>
      <c r="H358" s="266">
        <v>0</v>
      </c>
      <c r="I358" s="267"/>
      <c r="J358" s="266" t="s">
        <v>26</v>
      </c>
    </row>
    <row r="359" spans="1:10" x14ac:dyDescent="0.15">
      <c r="A359" s="266">
        <v>2023</v>
      </c>
      <c r="B359" s="266">
        <v>2</v>
      </c>
      <c r="C359" s="266" t="s">
        <v>84</v>
      </c>
      <c r="D359" s="266">
        <v>0</v>
      </c>
      <c r="E359" s="266">
        <v>1</v>
      </c>
      <c r="F359" s="266">
        <v>0</v>
      </c>
      <c r="G359" s="266">
        <v>0</v>
      </c>
      <c r="H359" s="266">
        <v>0</v>
      </c>
      <c r="I359" s="267"/>
      <c r="J359" s="266" t="s">
        <v>25</v>
      </c>
    </row>
    <row r="360" spans="1:10" x14ac:dyDescent="0.15">
      <c r="A360" s="266">
        <v>2023</v>
      </c>
      <c r="B360" s="266">
        <v>2</v>
      </c>
      <c r="C360" s="266" t="s">
        <v>86</v>
      </c>
      <c r="D360" s="266">
        <v>0</v>
      </c>
      <c r="E360" s="266">
        <v>1</v>
      </c>
      <c r="F360" s="266">
        <v>0</v>
      </c>
      <c r="G360" s="266">
        <v>0</v>
      </c>
      <c r="H360" s="266">
        <v>0</v>
      </c>
      <c r="I360" s="267"/>
      <c r="J360" s="266" t="s">
        <v>24</v>
      </c>
    </row>
    <row r="361" spans="1:10" x14ac:dyDescent="0.15">
      <c r="A361" s="266">
        <v>2023</v>
      </c>
      <c r="B361" s="266">
        <v>3</v>
      </c>
      <c r="C361" s="266" t="s">
        <v>123</v>
      </c>
      <c r="D361" s="266">
        <v>0</v>
      </c>
      <c r="E361" s="266">
        <v>3</v>
      </c>
      <c r="F361" s="266">
        <v>0</v>
      </c>
      <c r="G361" s="266">
        <v>0</v>
      </c>
      <c r="H361" s="266">
        <v>0</v>
      </c>
      <c r="I361" s="267"/>
      <c r="J361" s="266" t="s">
        <v>25</v>
      </c>
    </row>
    <row r="362" spans="1:10" x14ac:dyDescent="0.15">
      <c r="A362" s="266">
        <v>2023</v>
      </c>
      <c r="B362" s="266">
        <v>3</v>
      </c>
      <c r="C362" s="266" t="s">
        <v>81</v>
      </c>
      <c r="D362" s="266">
        <v>0</v>
      </c>
      <c r="E362" s="266">
        <v>7</v>
      </c>
      <c r="F362" s="266">
        <v>0</v>
      </c>
      <c r="G362" s="266">
        <v>0</v>
      </c>
      <c r="H362" s="266">
        <v>0</v>
      </c>
      <c r="I362" s="267"/>
      <c r="J362" s="266" t="s">
        <v>26</v>
      </c>
    </row>
    <row r="363" spans="1:10" x14ac:dyDescent="0.15">
      <c r="A363" s="266">
        <v>2023</v>
      </c>
      <c r="B363" s="266">
        <v>3</v>
      </c>
      <c r="C363" s="266" t="s">
        <v>84</v>
      </c>
      <c r="D363" s="266">
        <v>0</v>
      </c>
      <c r="E363" s="266">
        <v>1</v>
      </c>
      <c r="F363" s="266">
        <v>0</v>
      </c>
      <c r="G363" s="266">
        <v>0</v>
      </c>
      <c r="H363" s="266">
        <v>0</v>
      </c>
      <c r="I363" s="267"/>
      <c r="J363" s="266" t="s">
        <v>25</v>
      </c>
    </row>
    <row r="364" spans="1:10" x14ac:dyDescent="0.15">
      <c r="A364" s="266">
        <v>2023</v>
      </c>
      <c r="B364" s="266">
        <v>4</v>
      </c>
      <c r="C364" s="266" t="s">
        <v>123</v>
      </c>
      <c r="D364" s="266">
        <v>1</v>
      </c>
      <c r="E364" s="266">
        <v>2</v>
      </c>
      <c r="F364" s="266">
        <v>0</v>
      </c>
      <c r="G364" s="266">
        <v>0</v>
      </c>
      <c r="H364" s="266">
        <v>1</v>
      </c>
      <c r="I364" s="267"/>
      <c r="J364" s="266" t="s">
        <v>25</v>
      </c>
    </row>
    <row r="365" spans="1:10" x14ac:dyDescent="0.15">
      <c r="A365" s="266">
        <v>2023</v>
      </c>
      <c r="B365" s="266">
        <v>4</v>
      </c>
      <c r="C365" s="266" t="s">
        <v>74</v>
      </c>
      <c r="D365" s="266">
        <v>1</v>
      </c>
      <c r="E365" s="266">
        <v>3</v>
      </c>
      <c r="F365" s="266">
        <v>0</v>
      </c>
      <c r="G365" s="266">
        <v>1</v>
      </c>
      <c r="H365" s="266">
        <v>0</v>
      </c>
      <c r="I365" s="267"/>
      <c r="J365" s="266" t="s">
        <v>26</v>
      </c>
    </row>
    <row r="366" spans="1:10" x14ac:dyDescent="0.15">
      <c r="A366" s="266">
        <v>2023</v>
      </c>
      <c r="B366" s="266">
        <v>4</v>
      </c>
      <c r="C366" s="266" t="s">
        <v>76</v>
      </c>
      <c r="D366" s="266">
        <v>3</v>
      </c>
      <c r="E366" s="266">
        <v>56</v>
      </c>
      <c r="F366" s="266">
        <v>0</v>
      </c>
      <c r="G366" s="266">
        <v>0</v>
      </c>
      <c r="H366" s="266">
        <v>3</v>
      </c>
      <c r="I366" s="267"/>
      <c r="J366" s="266" t="s">
        <v>27</v>
      </c>
    </row>
    <row r="367" spans="1:10" x14ac:dyDescent="0.15">
      <c r="A367" s="266">
        <v>2023</v>
      </c>
      <c r="B367" s="266">
        <v>4</v>
      </c>
      <c r="C367" s="266" t="s">
        <v>76</v>
      </c>
      <c r="D367" s="266">
        <v>0</v>
      </c>
      <c r="E367" s="266">
        <v>14</v>
      </c>
      <c r="F367" s="266">
        <v>0</v>
      </c>
      <c r="G367" s="266">
        <v>0</v>
      </c>
      <c r="H367" s="266">
        <v>0</v>
      </c>
      <c r="I367" s="267"/>
      <c r="J367" s="266" t="s">
        <v>26</v>
      </c>
    </row>
    <row r="368" spans="1:10" x14ac:dyDescent="0.15">
      <c r="A368" s="266">
        <v>2023</v>
      </c>
      <c r="B368" s="266">
        <v>4</v>
      </c>
      <c r="C368" s="266" t="s">
        <v>75</v>
      </c>
      <c r="D368" s="266">
        <v>0</v>
      </c>
      <c r="E368" s="266">
        <v>4</v>
      </c>
      <c r="F368" s="266">
        <v>0</v>
      </c>
      <c r="G368" s="266">
        <v>0</v>
      </c>
      <c r="H368" s="266">
        <v>0</v>
      </c>
      <c r="I368" s="267"/>
      <c r="J368" s="266" t="s">
        <v>24</v>
      </c>
    </row>
    <row r="369" spans="1:10" x14ac:dyDescent="0.15">
      <c r="A369" s="266">
        <v>2023</v>
      </c>
      <c r="B369" s="266">
        <v>4</v>
      </c>
      <c r="C369" s="266" t="s">
        <v>77</v>
      </c>
      <c r="D369" s="266">
        <v>0</v>
      </c>
      <c r="E369" s="266">
        <v>7</v>
      </c>
      <c r="F369" s="266">
        <v>0</v>
      </c>
      <c r="G369" s="266">
        <v>0</v>
      </c>
      <c r="H369" s="266">
        <v>0</v>
      </c>
      <c r="I369" s="267"/>
      <c r="J369" s="266" t="s">
        <v>26</v>
      </c>
    </row>
    <row r="370" spans="1:10" x14ac:dyDescent="0.15">
      <c r="A370" s="266">
        <v>2023</v>
      </c>
      <c r="B370" s="266">
        <v>4</v>
      </c>
      <c r="C370" s="266" t="s">
        <v>81</v>
      </c>
      <c r="D370" s="266">
        <v>2</v>
      </c>
      <c r="E370" s="266">
        <v>6</v>
      </c>
      <c r="F370" s="266">
        <v>0</v>
      </c>
      <c r="G370" s="266">
        <v>1</v>
      </c>
      <c r="H370" s="266">
        <v>1</v>
      </c>
      <c r="I370" s="267"/>
      <c r="J370" s="266" t="s">
        <v>26</v>
      </c>
    </row>
    <row r="371" spans="1:10" x14ac:dyDescent="0.15">
      <c r="A371" s="266">
        <v>2023</v>
      </c>
      <c r="B371" s="266">
        <v>4</v>
      </c>
      <c r="C371" s="266" t="s">
        <v>85</v>
      </c>
      <c r="D371" s="266">
        <v>0</v>
      </c>
      <c r="E371" s="266">
        <v>5</v>
      </c>
      <c r="F371" s="266">
        <v>0</v>
      </c>
      <c r="G371" s="266">
        <v>0</v>
      </c>
      <c r="H371" s="266">
        <v>0</v>
      </c>
      <c r="I371" s="267"/>
      <c r="J371" s="266" t="s">
        <v>27</v>
      </c>
    </row>
    <row r="372" spans="1:10" x14ac:dyDescent="0.15">
      <c r="A372" s="266">
        <v>2023</v>
      </c>
      <c r="B372" s="266">
        <v>4</v>
      </c>
      <c r="C372" s="266" t="s">
        <v>84</v>
      </c>
      <c r="D372" s="266">
        <v>0</v>
      </c>
      <c r="E372" s="266">
        <v>4</v>
      </c>
      <c r="F372" s="266">
        <v>0</v>
      </c>
      <c r="G372" s="266">
        <v>0</v>
      </c>
      <c r="H372" s="266">
        <v>0</v>
      </c>
      <c r="I372" s="267"/>
      <c r="J372" s="266" t="s">
        <v>27</v>
      </c>
    </row>
    <row r="373" spans="1:10" x14ac:dyDescent="0.15">
      <c r="A373" s="266">
        <v>2023</v>
      </c>
      <c r="B373" s="266">
        <v>5</v>
      </c>
      <c r="C373" s="266" t="s">
        <v>74</v>
      </c>
      <c r="D373" s="266">
        <v>0</v>
      </c>
      <c r="E373" s="266">
        <v>3</v>
      </c>
      <c r="F373" s="266">
        <v>0</v>
      </c>
      <c r="G373" s="266">
        <v>0</v>
      </c>
      <c r="H373" s="266">
        <v>0</v>
      </c>
      <c r="I373" s="267"/>
      <c r="J373" s="266" t="s">
        <v>24</v>
      </c>
    </row>
    <row r="374" spans="1:10" x14ac:dyDescent="0.15">
      <c r="A374" s="266">
        <v>2023</v>
      </c>
      <c r="B374" s="266">
        <v>5</v>
      </c>
      <c r="C374" s="266" t="s">
        <v>74</v>
      </c>
      <c r="D374" s="266">
        <v>0</v>
      </c>
      <c r="E374" s="266">
        <v>14</v>
      </c>
      <c r="F374" s="266">
        <v>0</v>
      </c>
      <c r="G374" s="266">
        <v>0</v>
      </c>
      <c r="H374" s="266">
        <v>0</v>
      </c>
      <c r="I374" s="267"/>
      <c r="J374" s="266" t="s">
        <v>28</v>
      </c>
    </row>
    <row r="375" spans="1:10" x14ac:dyDescent="0.15">
      <c r="A375" s="266">
        <v>2023</v>
      </c>
      <c r="B375" s="266">
        <v>5</v>
      </c>
      <c r="C375" s="266" t="s">
        <v>77</v>
      </c>
      <c r="D375" s="266">
        <v>0</v>
      </c>
      <c r="E375" s="266">
        <v>5</v>
      </c>
      <c r="F375" s="266">
        <v>0</v>
      </c>
      <c r="G375" s="266">
        <v>0</v>
      </c>
      <c r="H375" s="266">
        <v>0</v>
      </c>
      <c r="I375" s="267"/>
      <c r="J375" s="266" t="s">
        <v>25</v>
      </c>
    </row>
    <row r="376" spans="1:10" x14ac:dyDescent="0.15">
      <c r="A376" s="266">
        <v>2023</v>
      </c>
      <c r="B376" s="266">
        <v>5</v>
      </c>
      <c r="C376" s="266" t="s">
        <v>80</v>
      </c>
      <c r="D376" s="266">
        <v>0</v>
      </c>
      <c r="E376" s="266">
        <v>34</v>
      </c>
      <c r="F376" s="266">
        <v>0</v>
      </c>
      <c r="G376" s="266">
        <v>0</v>
      </c>
      <c r="H376" s="266">
        <v>0</v>
      </c>
      <c r="I376" s="267"/>
      <c r="J376" s="266" t="s">
        <v>28</v>
      </c>
    </row>
    <row r="377" spans="1:10" x14ac:dyDescent="0.15">
      <c r="A377" s="266">
        <v>2023</v>
      </c>
      <c r="B377" s="266">
        <v>5</v>
      </c>
      <c r="C377" s="266" t="s">
        <v>81</v>
      </c>
      <c r="D377" s="266">
        <v>0</v>
      </c>
      <c r="E377" s="266">
        <v>1</v>
      </c>
      <c r="F377" s="266">
        <v>0</v>
      </c>
      <c r="G377" s="266">
        <v>0</v>
      </c>
      <c r="H377" s="266">
        <v>0</v>
      </c>
      <c r="I377" s="267"/>
      <c r="J377" s="266" t="s">
        <v>24</v>
      </c>
    </row>
    <row r="378" spans="1:10" x14ac:dyDescent="0.15">
      <c r="A378" s="266">
        <v>2023</v>
      </c>
      <c r="B378" s="266">
        <v>5</v>
      </c>
      <c r="C378" s="266" t="s">
        <v>83</v>
      </c>
      <c r="D378" s="266">
        <v>0</v>
      </c>
      <c r="E378" s="266">
        <v>17</v>
      </c>
      <c r="F378" s="266">
        <v>0</v>
      </c>
      <c r="G378" s="266">
        <v>0</v>
      </c>
      <c r="H378" s="266">
        <v>0</v>
      </c>
      <c r="I378" s="267"/>
      <c r="J378" s="266" t="s">
        <v>27</v>
      </c>
    </row>
    <row r="379" spans="1:10" x14ac:dyDescent="0.15">
      <c r="A379" s="266">
        <v>2023</v>
      </c>
      <c r="B379" s="266">
        <v>6</v>
      </c>
      <c r="C379" s="266" t="s">
        <v>72</v>
      </c>
      <c r="D379" s="266">
        <v>3</v>
      </c>
      <c r="E379" s="266">
        <v>73</v>
      </c>
      <c r="F379" s="266">
        <v>0</v>
      </c>
      <c r="G379" s="266">
        <v>0</v>
      </c>
      <c r="H379" s="266">
        <v>4</v>
      </c>
      <c r="I379" s="267"/>
      <c r="J379" s="266" t="s">
        <v>25</v>
      </c>
    </row>
    <row r="380" spans="1:10" x14ac:dyDescent="0.15">
      <c r="A380" s="266">
        <v>2023</v>
      </c>
      <c r="B380" s="266">
        <v>6</v>
      </c>
      <c r="C380" s="266" t="s">
        <v>72</v>
      </c>
      <c r="D380" s="266">
        <v>6</v>
      </c>
      <c r="E380" s="266">
        <v>62</v>
      </c>
      <c r="F380" s="266">
        <v>0</v>
      </c>
      <c r="G380" s="266">
        <v>1</v>
      </c>
      <c r="H380" s="266">
        <v>6</v>
      </c>
      <c r="I380" s="267"/>
      <c r="J380" s="266" t="s">
        <v>24</v>
      </c>
    </row>
    <row r="381" spans="1:10" x14ac:dyDescent="0.15">
      <c r="A381" s="266">
        <v>2023</v>
      </c>
      <c r="B381" s="266">
        <v>6</v>
      </c>
      <c r="C381" s="266" t="s">
        <v>73</v>
      </c>
      <c r="D381" s="266">
        <v>0</v>
      </c>
      <c r="E381" s="266">
        <v>1</v>
      </c>
      <c r="F381" s="266">
        <v>0</v>
      </c>
      <c r="G381" s="266">
        <v>0</v>
      </c>
      <c r="H381" s="266">
        <v>0</v>
      </c>
      <c r="I381" s="267"/>
      <c r="J381" s="266" t="s">
        <v>24</v>
      </c>
    </row>
    <row r="382" spans="1:10" x14ac:dyDescent="0.15">
      <c r="A382" s="266">
        <v>2023</v>
      </c>
      <c r="B382" s="266">
        <v>6</v>
      </c>
      <c r="C382" s="266" t="s">
        <v>74</v>
      </c>
      <c r="D382" s="266">
        <v>0</v>
      </c>
      <c r="E382" s="266">
        <v>5</v>
      </c>
      <c r="F382" s="266">
        <v>0</v>
      </c>
      <c r="G382" s="266">
        <v>0</v>
      </c>
      <c r="H382" s="266">
        <v>0</v>
      </c>
      <c r="I382" s="267"/>
      <c r="J382" s="266" t="s">
        <v>25</v>
      </c>
    </row>
    <row r="383" spans="1:10" x14ac:dyDescent="0.15">
      <c r="A383" s="266">
        <v>2023</v>
      </c>
      <c r="B383" s="266">
        <v>6</v>
      </c>
      <c r="C383" s="266" t="s">
        <v>74</v>
      </c>
      <c r="D383" s="266">
        <v>0</v>
      </c>
      <c r="E383" s="266">
        <v>4</v>
      </c>
      <c r="F383" s="266">
        <v>0</v>
      </c>
      <c r="G383" s="266">
        <v>0</v>
      </c>
      <c r="H383" s="266">
        <v>0</v>
      </c>
      <c r="I383" s="267"/>
      <c r="J383" s="266" t="s">
        <v>27</v>
      </c>
    </row>
    <row r="384" spans="1:10" x14ac:dyDescent="0.15">
      <c r="A384" s="266">
        <v>2023</v>
      </c>
      <c r="B384" s="266">
        <v>6</v>
      </c>
      <c r="C384" s="266" t="s">
        <v>75</v>
      </c>
      <c r="D384" s="266">
        <v>0</v>
      </c>
      <c r="E384" s="266">
        <v>2</v>
      </c>
      <c r="F384" s="266">
        <v>0</v>
      </c>
      <c r="G384" s="266">
        <v>0</v>
      </c>
      <c r="H384" s="266">
        <v>0</v>
      </c>
      <c r="I384" s="267"/>
      <c r="J384" s="266" t="s">
        <v>26</v>
      </c>
    </row>
    <row r="385" spans="1:10" x14ac:dyDescent="0.15">
      <c r="A385" s="266">
        <v>2023</v>
      </c>
      <c r="B385" s="266">
        <v>6</v>
      </c>
      <c r="C385" s="266" t="s">
        <v>78</v>
      </c>
      <c r="D385" s="266">
        <v>1</v>
      </c>
      <c r="E385" s="266">
        <v>28</v>
      </c>
      <c r="F385" s="266">
        <v>0</v>
      </c>
      <c r="G385" s="266">
        <v>0</v>
      </c>
      <c r="H385" s="266">
        <v>1</v>
      </c>
      <c r="I385" s="267"/>
      <c r="J385" s="266" t="s">
        <v>26</v>
      </c>
    </row>
    <row r="386" spans="1:10" x14ac:dyDescent="0.15">
      <c r="A386" s="266">
        <v>2023</v>
      </c>
      <c r="B386" s="266">
        <v>6</v>
      </c>
      <c r="C386" s="266" t="s">
        <v>78</v>
      </c>
      <c r="D386" s="266">
        <v>1</v>
      </c>
      <c r="E386" s="266">
        <v>6</v>
      </c>
      <c r="F386" s="266">
        <v>0</v>
      </c>
      <c r="G386" s="266">
        <v>0</v>
      </c>
      <c r="H386" s="266">
        <v>1</v>
      </c>
      <c r="I386" s="267"/>
      <c r="J386" s="266" t="s">
        <v>24</v>
      </c>
    </row>
    <row r="387" spans="1:10" x14ac:dyDescent="0.15">
      <c r="A387" s="266">
        <v>2023</v>
      </c>
      <c r="B387" s="266">
        <v>6</v>
      </c>
      <c r="C387" s="266" t="s">
        <v>124</v>
      </c>
      <c r="D387" s="266">
        <v>2</v>
      </c>
      <c r="E387" s="266">
        <v>44</v>
      </c>
      <c r="F387" s="266">
        <v>0</v>
      </c>
      <c r="G387" s="266">
        <v>0</v>
      </c>
      <c r="H387" s="266">
        <v>2</v>
      </c>
      <c r="I387" s="267"/>
      <c r="J387" s="266" t="s">
        <v>27</v>
      </c>
    </row>
    <row r="388" spans="1:10" x14ac:dyDescent="0.15">
      <c r="A388" s="266">
        <v>2023</v>
      </c>
      <c r="B388" s="266">
        <v>6</v>
      </c>
      <c r="C388" s="266" t="s">
        <v>86</v>
      </c>
      <c r="D388" s="266">
        <v>0</v>
      </c>
      <c r="E388" s="266">
        <v>7</v>
      </c>
      <c r="F388" s="266">
        <v>0</v>
      </c>
      <c r="G388" s="266">
        <v>0</v>
      </c>
      <c r="H388" s="266">
        <v>0</v>
      </c>
      <c r="I388" s="267"/>
      <c r="J388" s="266" t="s">
        <v>26</v>
      </c>
    </row>
    <row r="389" spans="1:10" x14ac:dyDescent="0.15">
      <c r="A389" s="266">
        <v>2023</v>
      </c>
      <c r="B389" s="266">
        <v>6</v>
      </c>
      <c r="C389" s="266" t="s">
        <v>86</v>
      </c>
      <c r="D389" s="266">
        <v>0</v>
      </c>
      <c r="E389" s="266">
        <v>3</v>
      </c>
      <c r="F389" s="266">
        <v>0</v>
      </c>
      <c r="G389" s="266">
        <v>0</v>
      </c>
      <c r="H389" s="266">
        <v>0</v>
      </c>
      <c r="I389" s="267"/>
      <c r="J389" s="266" t="s">
        <v>28</v>
      </c>
    </row>
    <row r="390" spans="1:10" x14ac:dyDescent="0.15">
      <c r="A390" s="266">
        <v>2023</v>
      </c>
      <c r="B390" s="266">
        <v>6</v>
      </c>
      <c r="C390" s="266" t="s">
        <v>83</v>
      </c>
      <c r="D390" s="266">
        <v>0</v>
      </c>
      <c r="E390" s="266">
        <v>17</v>
      </c>
      <c r="F390" s="266">
        <v>0</v>
      </c>
      <c r="G390" s="266">
        <v>0</v>
      </c>
      <c r="H390" s="266">
        <v>0</v>
      </c>
      <c r="I390" s="267"/>
      <c r="J390" s="266" t="s">
        <v>28</v>
      </c>
    </row>
    <row r="391" spans="1:10" x14ac:dyDescent="0.15">
      <c r="A391" s="266">
        <v>2023</v>
      </c>
      <c r="B391" s="266">
        <v>6</v>
      </c>
      <c r="C391" s="266" t="s">
        <v>84</v>
      </c>
      <c r="D391" s="266">
        <v>0</v>
      </c>
      <c r="E391" s="266">
        <v>3</v>
      </c>
      <c r="F391" s="266">
        <v>0</v>
      </c>
      <c r="G391" s="266">
        <v>0</v>
      </c>
      <c r="H391" s="266">
        <v>0</v>
      </c>
      <c r="I391" s="267"/>
      <c r="J391" s="266" t="s">
        <v>26</v>
      </c>
    </row>
    <row r="392" spans="1:10" x14ac:dyDescent="0.15">
      <c r="A392" s="266">
        <v>2023</v>
      </c>
      <c r="B392" s="266">
        <v>6</v>
      </c>
      <c r="C392" s="266" t="s">
        <v>85</v>
      </c>
      <c r="D392" s="266">
        <v>1</v>
      </c>
      <c r="E392" s="266">
        <v>3</v>
      </c>
      <c r="F392" s="266">
        <v>0</v>
      </c>
      <c r="G392" s="266">
        <v>1</v>
      </c>
      <c r="H392" s="266">
        <v>0</v>
      </c>
      <c r="I392" s="267"/>
      <c r="J392" s="266" t="s">
        <v>28</v>
      </c>
    </row>
    <row r="393" spans="1:10" x14ac:dyDescent="0.15">
      <c r="A393" s="266">
        <v>2023</v>
      </c>
      <c r="B393" s="266">
        <v>7</v>
      </c>
      <c r="C393" s="266" t="s">
        <v>78</v>
      </c>
      <c r="D393" s="266">
        <v>1</v>
      </c>
      <c r="E393" s="266">
        <v>47</v>
      </c>
      <c r="F393" s="266">
        <v>0</v>
      </c>
      <c r="G393" s="266">
        <v>0</v>
      </c>
      <c r="H393" s="266">
        <v>1</v>
      </c>
      <c r="I393" s="267"/>
      <c r="J393" s="266" t="s">
        <v>27</v>
      </c>
    </row>
    <row r="394" spans="1:10" x14ac:dyDescent="0.15">
      <c r="A394" s="266">
        <v>2023</v>
      </c>
      <c r="B394" s="266">
        <v>7</v>
      </c>
      <c r="C394" s="266" t="s">
        <v>81</v>
      </c>
      <c r="D394" s="266">
        <v>0</v>
      </c>
      <c r="E394" s="266">
        <v>1</v>
      </c>
      <c r="F394" s="266">
        <v>0</v>
      </c>
      <c r="G394" s="266">
        <v>0</v>
      </c>
      <c r="H394" s="266">
        <v>0</v>
      </c>
      <c r="I394" s="267"/>
      <c r="J394" s="266" t="s">
        <v>27</v>
      </c>
    </row>
    <row r="395" spans="1:10" x14ac:dyDescent="0.15">
      <c r="A395" s="266">
        <v>2023</v>
      </c>
      <c r="B395" s="266">
        <v>7</v>
      </c>
      <c r="C395" s="266" t="s">
        <v>82</v>
      </c>
      <c r="D395" s="266">
        <v>0</v>
      </c>
      <c r="E395" s="266">
        <v>7</v>
      </c>
      <c r="F395" s="266">
        <v>0</v>
      </c>
      <c r="G395" s="266">
        <v>0</v>
      </c>
      <c r="H395" s="266">
        <v>0</v>
      </c>
      <c r="I395" s="267"/>
      <c r="J395" s="266" t="s">
        <v>28</v>
      </c>
    </row>
    <row r="396" spans="1:10" x14ac:dyDescent="0.15">
      <c r="A396" s="266">
        <v>2023</v>
      </c>
      <c r="B396" s="266">
        <v>7</v>
      </c>
      <c r="C396" s="266" t="s">
        <v>82</v>
      </c>
      <c r="D396" s="266">
        <v>0</v>
      </c>
      <c r="E396" s="266">
        <v>1</v>
      </c>
      <c r="F396" s="266">
        <v>0</v>
      </c>
      <c r="G396" s="266">
        <v>0</v>
      </c>
      <c r="H396" s="266">
        <v>0</v>
      </c>
      <c r="I396" s="267"/>
      <c r="J396" s="266" t="s">
        <v>24</v>
      </c>
    </row>
    <row r="397" spans="1:10" x14ac:dyDescent="0.15">
      <c r="A397" s="266">
        <v>2023</v>
      </c>
      <c r="B397" s="266">
        <v>7</v>
      </c>
      <c r="C397" s="266" t="s">
        <v>86</v>
      </c>
      <c r="D397" s="266">
        <v>0</v>
      </c>
      <c r="E397" s="266">
        <v>3</v>
      </c>
      <c r="F397" s="266">
        <v>0</v>
      </c>
      <c r="G397" s="266">
        <v>0</v>
      </c>
      <c r="H397" s="266">
        <v>0</v>
      </c>
      <c r="I397" s="267"/>
      <c r="J397" s="266" t="s">
        <v>24</v>
      </c>
    </row>
    <row r="398" spans="1:10" x14ac:dyDescent="0.15">
      <c r="A398" s="266">
        <v>2023</v>
      </c>
      <c r="B398" s="266">
        <v>7</v>
      </c>
      <c r="C398" s="266" t="s">
        <v>84</v>
      </c>
      <c r="D398" s="266">
        <v>0</v>
      </c>
      <c r="E398" s="266">
        <v>2</v>
      </c>
      <c r="F398" s="266">
        <v>0</v>
      </c>
      <c r="G398" s="266">
        <v>0</v>
      </c>
      <c r="H398" s="266">
        <v>0</v>
      </c>
      <c r="I398" s="267"/>
      <c r="J398" s="266" t="s">
        <v>24</v>
      </c>
    </row>
    <row r="399" spans="1:10" x14ac:dyDescent="0.15">
      <c r="A399" s="266">
        <v>2023</v>
      </c>
      <c r="B399" s="266">
        <v>8</v>
      </c>
      <c r="C399" s="266" t="s">
        <v>72</v>
      </c>
      <c r="D399" s="266">
        <v>17</v>
      </c>
      <c r="E399" s="266">
        <v>297</v>
      </c>
      <c r="F399" s="266">
        <v>0</v>
      </c>
      <c r="G399" s="266">
        <v>3</v>
      </c>
      <c r="H399" s="266">
        <v>16</v>
      </c>
      <c r="I399" s="267"/>
      <c r="J399" s="266" t="s">
        <v>27</v>
      </c>
    </row>
    <row r="400" spans="1:10" x14ac:dyDescent="0.15">
      <c r="A400" s="266">
        <v>2023</v>
      </c>
      <c r="B400" s="266">
        <v>8</v>
      </c>
      <c r="C400" s="266" t="s">
        <v>123</v>
      </c>
      <c r="D400" s="266">
        <v>0</v>
      </c>
      <c r="E400" s="266">
        <v>1</v>
      </c>
      <c r="F400" s="266">
        <v>0</v>
      </c>
      <c r="G400" s="266">
        <v>0</v>
      </c>
      <c r="H400" s="266">
        <v>0</v>
      </c>
      <c r="I400" s="267"/>
      <c r="J400" s="266" t="s">
        <v>24</v>
      </c>
    </row>
    <row r="401" spans="1:10" x14ac:dyDescent="0.15">
      <c r="A401" s="266">
        <v>2023</v>
      </c>
      <c r="B401" s="266">
        <v>8</v>
      </c>
      <c r="C401" s="266" t="s">
        <v>73</v>
      </c>
      <c r="D401" s="266">
        <v>0</v>
      </c>
      <c r="E401" s="266">
        <v>21</v>
      </c>
      <c r="F401" s="266">
        <v>0</v>
      </c>
      <c r="G401" s="266">
        <v>0</v>
      </c>
      <c r="H401" s="266">
        <v>0</v>
      </c>
      <c r="I401" s="267"/>
      <c r="J401" s="266" t="s">
        <v>28</v>
      </c>
    </row>
    <row r="402" spans="1:10" x14ac:dyDescent="0.15">
      <c r="A402" s="266">
        <v>2023</v>
      </c>
      <c r="B402" s="266">
        <v>8</v>
      </c>
      <c r="C402" s="266" t="s">
        <v>73</v>
      </c>
      <c r="D402" s="266">
        <v>0</v>
      </c>
      <c r="E402" s="266">
        <v>15</v>
      </c>
      <c r="F402" s="266">
        <v>0</v>
      </c>
      <c r="G402" s="266">
        <v>0</v>
      </c>
      <c r="H402" s="266">
        <v>0</v>
      </c>
      <c r="I402" s="267"/>
      <c r="J402" s="266" t="s">
        <v>27</v>
      </c>
    </row>
    <row r="403" spans="1:10" x14ac:dyDescent="0.15">
      <c r="A403" s="266">
        <v>2023</v>
      </c>
      <c r="B403" s="266">
        <v>8</v>
      </c>
      <c r="C403" s="266" t="s">
        <v>74</v>
      </c>
      <c r="D403" s="266">
        <v>0</v>
      </c>
      <c r="E403" s="266">
        <v>6</v>
      </c>
      <c r="F403" s="266">
        <v>0</v>
      </c>
      <c r="G403" s="266">
        <v>0</v>
      </c>
      <c r="H403" s="266">
        <v>0</v>
      </c>
      <c r="I403" s="267"/>
      <c r="J403" s="266" t="s">
        <v>27</v>
      </c>
    </row>
    <row r="404" spans="1:10" x14ac:dyDescent="0.15">
      <c r="A404" s="266">
        <v>2023</v>
      </c>
      <c r="B404" s="266">
        <v>8</v>
      </c>
      <c r="C404" s="266" t="s">
        <v>76</v>
      </c>
      <c r="D404" s="266">
        <v>0</v>
      </c>
      <c r="E404" s="266">
        <v>21</v>
      </c>
      <c r="F404" s="266">
        <v>0</v>
      </c>
      <c r="G404" s="266">
        <v>0</v>
      </c>
      <c r="H404" s="266">
        <v>0</v>
      </c>
      <c r="I404" s="267"/>
      <c r="J404" s="266" t="s">
        <v>25</v>
      </c>
    </row>
    <row r="405" spans="1:10" x14ac:dyDescent="0.15">
      <c r="A405" s="266">
        <v>2023</v>
      </c>
      <c r="B405" s="266">
        <v>8</v>
      </c>
      <c r="C405" s="266" t="s">
        <v>77</v>
      </c>
      <c r="D405" s="266">
        <v>1</v>
      </c>
      <c r="E405" s="266">
        <v>7</v>
      </c>
      <c r="F405" s="266">
        <v>0</v>
      </c>
      <c r="G405" s="266">
        <v>1</v>
      </c>
      <c r="H405" s="266">
        <v>0</v>
      </c>
      <c r="I405" s="267"/>
      <c r="J405" s="266" t="s">
        <v>26</v>
      </c>
    </row>
    <row r="406" spans="1:10" x14ac:dyDescent="0.15">
      <c r="A406" s="266">
        <v>2023</v>
      </c>
      <c r="B406" s="266">
        <v>8</v>
      </c>
      <c r="C406" s="266" t="s">
        <v>79</v>
      </c>
      <c r="D406" s="266">
        <v>0</v>
      </c>
      <c r="E406" s="266">
        <v>1</v>
      </c>
      <c r="F406" s="266">
        <v>0</v>
      </c>
      <c r="G406" s="266">
        <v>0</v>
      </c>
      <c r="H406" s="266">
        <v>0</v>
      </c>
      <c r="I406" s="267"/>
      <c r="J406" s="266" t="s">
        <v>28</v>
      </c>
    </row>
    <row r="407" spans="1:10" x14ac:dyDescent="0.15">
      <c r="A407" s="266">
        <v>2023</v>
      </c>
      <c r="B407" s="266">
        <v>8</v>
      </c>
      <c r="C407" s="266" t="s">
        <v>124</v>
      </c>
      <c r="D407" s="266">
        <v>1</v>
      </c>
      <c r="E407" s="266">
        <v>76</v>
      </c>
      <c r="F407" s="266">
        <v>0</v>
      </c>
      <c r="G407" s="266">
        <v>0</v>
      </c>
      <c r="H407" s="266">
        <v>2</v>
      </c>
      <c r="I407" s="267"/>
      <c r="J407" s="266" t="s">
        <v>28</v>
      </c>
    </row>
    <row r="408" spans="1:10" x14ac:dyDescent="0.15">
      <c r="A408" s="266">
        <v>2023</v>
      </c>
      <c r="B408" s="266">
        <v>9</v>
      </c>
      <c r="C408" s="266" t="s">
        <v>123</v>
      </c>
      <c r="D408" s="266">
        <v>0</v>
      </c>
      <c r="E408" s="266">
        <v>1</v>
      </c>
      <c r="F408" s="266">
        <v>0</v>
      </c>
      <c r="G408" s="266">
        <v>0</v>
      </c>
      <c r="H408" s="266">
        <v>0</v>
      </c>
      <c r="I408" s="267"/>
      <c r="J408" s="266" t="s">
        <v>25</v>
      </c>
    </row>
    <row r="409" spans="1:10" x14ac:dyDescent="0.15">
      <c r="A409" s="266">
        <v>2023</v>
      </c>
      <c r="B409" s="266">
        <v>9</v>
      </c>
      <c r="C409" s="266" t="s">
        <v>74</v>
      </c>
      <c r="D409" s="266">
        <v>1</v>
      </c>
      <c r="E409" s="266">
        <v>4</v>
      </c>
      <c r="F409" s="266">
        <v>0</v>
      </c>
      <c r="G409" s="266">
        <v>0</v>
      </c>
      <c r="H409" s="266">
        <v>1</v>
      </c>
      <c r="I409" s="267"/>
      <c r="J409" s="266" t="s">
        <v>24</v>
      </c>
    </row>
    <row r="410" spans="1:10" x14ac:dyDescent="0.15">
      <c r="A410" s="266">
        <v>2023</v>
      </c>
      <c r="B410" s="266">
        <v>9</v>
      </c>
      <c r="C410" s="266" t="s">
        <v>76</v>
      </c>
      <c r="D410" s="266">
        <v>1</v>
      </c>
      <c r="E410" s="266">
        <v>56</v>
      </c>
      <c r="F410" s="266">
        <v>0</v>
      </c>
      <c r="G410" s="266">
        <v>0</v>
      </c>
      <c r="H410" s="266">
        <v>1</v>
      </c>
      <c r="I410" s="267"/>
      <c r="J410" s="266" t="s">
        <v>27</v>
      </c>
    </row>
    <row r="411" spans="1:10" x14ac:dyDescent="0.15">
      <c r="A411" s="266">
        <v>2023</v>
      </c>
      <c r="B411" s="266">
        <v>9</v>
      </c>
      <c r="C411" s="266" t="s">
        <v>77</v>
      </c>
      <c r="D411" s="266">
        <v>1</v>
      </c>
      <c r="E411" s="266">
        <v>7</v>
      </c>
      <c r="F411" s="266">
        <v>0</v>
      </c>
      <c r="G411" s="266">
        <v>0</v>
      </c>
      <c r="H411" s="266">
        <v>1</v>
      </c>
      <c r="I411" s="267"/>
      <c r="J411" s="266" t="s">
        <v>27</v>
      </c>
    </row>
    <row r="412" spans="1:10" x14ac:dyDescent="0.15">
      <c r="A412" s="266">
        <v>2023</v>
      </c>
      <c r="B412" s="266">
        <v>9</v>
      </c>
      <c r="C412" s="266" t="s">
        <v>79</v>
      </c>
      <c r="D412" s="266">
        <v>0</v>
      </c>
      <c r="E412" s="266">
        <v>1</v>
      </c>
      <c r="F412" s="266">
        <v>0</v>
      </c>
      <c r="G412" s="266">
        <v>0</v>
      </c>
      <c r="H412" s="266">
        <v>0</v>
      </c>
      <c r="I412" s="267"/>
      <c r="J412" s="266" t="s">
        <v>26</v>
      </c>
    </row>
    <row r="413" spans="1:10" x14ac:dyDescent="0.15">
      <c r="A413" s="266">
        <v>2023</v>
      </c>
      <c r="B413" s="266">
        <v>9</v>
      </c>
      <c r="C413" s="266" t="s">
        <v>124</v>
      </c>
      <c r="D413" s="266">
        <v>1</v>
      </c>
      <c r="E413" s="266">
        <v>41</v>
      </c>
      <c r="F413" s="266">
        <v>0</v>
      </c>
      <c r="G413" s="266">
        <v>1</v>
      </c>
      <c r="H413" s="266">
        <v>0</v>
      </c>
      <c r="I413" s="267"/>
      <c r="J413" s="266" t="s">
        <v>28</v>
      </c>
    </row>
    <row r="414" spans="1:10" x14ac:dyDescent="0.15">
      <c r="A414" s="266">
        <v>2023</v>
      </c>
      <c r="B414" s="266">
        <v>9</v>
      </c>
      <c r="C414" s="266" t="s">
        <v>124</v>
      </c>
      <c r="D414" s="266">
        <v>4</v>
      </c>
      <c r="E414" s="266">
        <v>38</v>
      </c>
      <c r="F414" s="266">
        <v>0</v>
      </c>
      <c r="G414" s="266">
        <v>1</v>
      </c>
      <c r="H414" s="266">
        <v>3</v>
      </c>
      <c r="I414" s="267"/>
      <c r="J414" s="266" t="s">
        <v>27</v>
      </c>
    </row>
    <row r="415" spans="1:10" x14ac:dyDescent="0.15">
      <c r="A415" s="266">
        <v>2023</v>
      </c>
      <c r="B415" s="266">
        <v>9</v>
      </c>
      <c r="C415" s="266" t="s">
        <v>86</v>
      </c>
      <c r="D415" s="266">
        <v>0</v>
      </c>
      <c r="E415" s="266">
        <v>3</v>
      </c>
      <c r="F415" s="266">
        <v>0</v>
      </c>
      <c r="G415" s="266">
        <v>0</v>
      </c>
      <c r="H415" s="266">
        <v>0</v>
      </c>
      <c r="I415" s="267"/>
      <c r="J415" s="266" t="s">
        <v>24</v>
      </c>
    </row>
    <row r="416" spans="1:10" x14ac:dyDescent="0.15">
      <c r="A416" s="266">
        <v>2023</v>
      </c>
      <c r="B416" s="266">
        <v>9</v>
      </c>
      <c r="C416" s="266" t="s">
        <v>83</v>
      </c>
      <c r="D416" s="266">
        <v>0</v>
      </c>
      <c r="E416" s="266">
        <v>2</v>
      </c>
      <c r="F416" s="266">
        <v>0</v>
      </c>
      <c r="G416" s="266">
        <v>0</v>
      </c>
      <c r="H416" s="266">
        <v>0</v>
      </c>
      <c r="I416" s="267"/>
      <c r="J416" s="266" t="s">
        <v>25</v>
      </c>
    </row>
    <row r="417" spans="1:10" x14ac:dyDescent="0.15">
      <c r="A417" s="266">
        <v>2023</v>
      </c>
      <c r="B417" s="266">
        <v>10</v>
      </c>
      <c r="C417" s="266" t="s">
        <v>125</v>
      </c>
      <c r="D417" s="266">
        <v>2</v>
      </c>
      <c r="E417" s="266">
        <v>57</v>
      </c>
      <c r="F417" s="266">
        <v>0</v>
      </c>
      <c r="G417" s="266">
        <v>0</v>
      </c>
      <c r="H417" s="266">
        <v>3</v>
      </c>
      <c r="I417" s="267"/>
      <c r="J417" s="266" t="s">
        <v>159</v>
      </c>
    </row>
    <row r="418" spans="1:10" x14ac:dyDescent="0.15">
      <c r="A418" s="266">
        <v>2023</v>
      </c>
      <c r="B418" s="266">
        <v>10</v>
      </c>
      <c r="C418" s="266" t="s">
        <v>73</v>
      </c>
      <c r="D418" s="266">
        <v>0</v>
      </c>
      <c r="E418" s="266">
        <v>11</v>
      </c>
      <c r="F418" s="266">
        <v>0</v>
      </c>
      <c r="G418" s="266">
        <v>0</v>
      </c>
      <c r="H418" s="266">
        <v>0</v>
      </c>
      <c r="I418" s="267"/>
      <c r="J418" s="266" t="s">
        <v>25</v>
      </c>
    </row>
    <row r="419" spans="1:10" x14ac:dyDescent="0.15">
      <c r="A419" s="266">
        <v>2023</v>
      </c>
      <c r="B419" s="266">
        <v>10</v>
      </c>
      <c r="C419" s="266" t="s">
        <v>74</v>
      </c>
      <c r="D419" s="266">
        <v>1</v>
      </c>
      <c r="E419" s="266">
        <v>3</v>
      </c>
      <c r="F419" s="266">
        <v>0</v>
      </c>
      <c r="G419" s="266">
        <v>0</v>
      </c>
      <c r="H419" s="266">
        <v>1</v>
      </c>
      <c r="I419" s="267"/>
      <c r="J419" s="266" t="s">
        <v>24</v>
      </c>
    </row>
    <row r="420" spans="1:10" x14ac:dyDescent="0.15">
      <c r="A420" s="266">
        <v>2023</v>
      </c>
      <c r="B420" s="266">
        <v>10</v>
      </c>
      <c r="C420" s="266" t="s">
        <v>76</v>
      </c>
      <c r="D420" s="266">
        <v>0</v>
      </c>
      <c r="E420" s="266">
        <v>65</v>
      </c>
      <c r="F420" s="266">
        <v>0</v>
      </c>
      <c r="G420" s="266">
        <v>0</v>
      </c>
      <c r="H420" s="266">
        <v>0</v>
      </c>
      <c r="I420" s="267"/>
      <c r="J420" s="266" t="s">
        <v>28</v>
      </c>
    </row>
    <row r="421" spans="1:10" x14ac:dyDescent="0.15">
      <c r="A421" s="266">
        <v>2023</v>
      </c>
      <c r="B421" s="266">
        <v>10</v>
      </c>
      <c r="C421" s="266" t="s">
        <v>81</v>
      </c>
      <c r="D421" s="266">
        <v>0</v>
      </c>
      <c r="E421" s="266">
        <v>8</v>
      </c>
      <c r="F421" s="266">
        <v>0</v>
      </c>
      <c r="G421" s="266">
        <v>0</v>
      </c>
      <c r="H421" s="266">
        <v>0</v>
      </c>
      <c r="I421" s="267"/>
      <c r="J421" s="266" t="s">
        <v>26</v>
      </c>
    </row>
    <row r="422" spans="1:10" x14ac:dyDescent="0.15">
      <c r="A422" s="266">
        <v>2023</v>
      </c>
      <c r="B422" s="266">
        <v>10</v>
      </c>
      <c r="C422" s="266" t="s">
        <v>79</v>
      </c>
      <c r="D422" s="266">
        <v>0</v>
      </c>
      <c r="E422" s="266">
        <v>1</v>
      </c>
      <c r="F422" s="266">
        <v>0</v>
      </c>
      <c r="G422" s="266">
        <v>0</v>
      </c>
      <c r="H422" s="266">
        <v>0</v>
      </c>
      <c r="I422" s="267"/>
      <c r="J422" s="266" t="s">
        <v>27</v>
      </c>
    </row>
    <row r="423" spans="1:10" x14ac:dyDescent="0.15">
      <c r="A423" s="266">
        <v>2023</v>
      </c>
      <c r="B423" s="266">
        <v>10</v>
      </c>
      <c r="C423" s="266" t="s">
        <v>124</v>
      </c>
      <c r="D423" s="266">
        <v>0</v>
      </c>
      <c r="E423" s="266">
        <v>11</v>
      </c>
      <c r="F423" s="266">
        <v>0</v>
      </c>
      <c r="G423" s="266">
        <v>0</v>
      </c>
      <c r="H423" s="266">
        <v>0</v>
      </c>
      <c r="I423" s="267"/>
      <c r="J423" s="266" t="s">
        <v>25</v>
      </c>
    </row>
    <row r="424" spans="1:10" x14ac:dyDescent="0.15">
      <c r="A424" s="266">
        <v>2023</v>
      </c>
      <c r="B424" s="266">
        <v>10</v>
      </c>
      <c r="C424" s="266" t="s">
        <v>84</v>
      </c>
      <c r="D424" s="266">
        <v>0</v>
      </c>
      <c r="E424" s="266">
        <v>11</v>
      </c>
      <c r="F424" s="266">
        <v>0</v>
      </c>
      <c r="G424" s="266">
        <v>0</v>
      </c>
      <c r="H424" s="266">
        <v>0</v>
      </c>
      <c r="I424" s="267"/>
      <c r="J424" s="266" t="s">
        <v>28</v>
      </c>
    </row>
    <row r="425" spans="1:10" x14ac:dyDescent="0.15">
      <c r="A425" s="266">
        <v>2023</v>
      </c>
      <c r="B425" s="266">
        <v>10</v>
      </c>
      <c r="C425" s="266" t="s">
        <v>84</v>
      </c>
      <c r="D425" s="266">
        <v>0</v>
      </c>
      <c r="E425" s="266">
        <v>5</v>
      </c>
      <c r="F425" s="266">
        <v>0</v>
      </c>
      <c r="G425" s="266">
        <v>0</v>
      </c>
      <c r="H425" s="266">
        <v>0</v>
      </c>
      <c r="I425" s="267"/>
      <c r="J425" s="266" t="s">
        <v>26</v>
      </c>
    </row>
    <row r="426" spans="1:10" x14ac:dyDescent="0.15">
      <c r="A426" s="266">
        <v>2023</v>
      </c>
      <c r="B426" s="266">
        <v>10</v>
      </c>
      <c r="C426" s="266" t="s">
        <v>86</v>
      </c>
      <c r="D426" s="266">
        <v>0</v>
      </c>
      <c r="E426" s="266">
        <v>2</v>
      </c>
      <c r="F426" s="266">
        <v>0</v>
      </c>
      <c r="G426" s="266">
        <v>0</v>
      </c>
      <c r="H426" s="266">
        <v>0</v>
      </c>
      <c r="I426" s="267"/>
      <c r="J426" s="266" t="s">
        <v>25</v>
      </c>
    </row>
    <row r="427" spans="1:10" x14ac:dyDescent="0.15">
      <c r="A427" s="266">
        <v>2023</v>
      </c>
      <c r="B427" s="266">
        <v>11</v>
      </c>
      <c r="C427" s="266" t="s">
        <v>72</v>
      </c>
      <c r="D427" s="266">
        <v>6</v>
      </c>
      <c r="E427" s="266">
        <v>72</v>
      </c>
      <c r="F427" s="266">
        <v>0</v>
      </c>
      <c r="G427" s="266">
        <v>4</v>
      </c>
      <c r="H427" s="266">
        <v>2</v>
      </c>
      <c r="I427" s="267"/>
      <c r="J427" s="266" t="s">
        <v>25</v>
      </c>
    </row>
    <row r="428" spans="1:10" x14ac:dyDescent="0.15">
      <c r="A428" s="266">
        <v>2023</v>
      </c>
      <c r="B428" s="266">
        <v>11</v>
      </c>
      <c r="C428" s="266" t="s">
        <v>72</v>
      </c>
      <c r="D428" s="266">
        <v>13</v>
      </c>
      <c r="E428" s="266">
        <v>307</v>
      </c>
      <c r="F428" s="266">
        <v>0</v>
      </c>
      <c r="G428" s="266">
        <v>4</v>
      </c>
      <c r="H428" s="266">
        <v>10</v>
      </c>
      <c r="I428" s="267"/>
      <c r="J428" s="266" t="s">
        <v>27</v>
      </c>
    </row>
    <row r="429" spans="1:10" x14ac:dyDescent="0.15">
      <c r="A429" s="266">
        <v>2023</v>
      </c>
      <c r="B429" s="266">
        <v>11</v>
      </c>
      <c r="C429" s="266" t="s">
        <v>74</v>
      </c>
      <c r="D429" s="266">
        <v>0</v>
      </c>
      <c r="E429" s="266">
        <v>13</v>
      </c>
      <c r="F429" s="266">
        <v>0</v>
      </c>
      <c r="G429" s="266">
        <v>0</v>
      </c>
      <c r="H429" s="266">
        <v>0</v>
      </c>
      <c r="I429" s="267"/>
      <c r="J429" s="266" t="s">
        <v>28</v>
      </c>
    </row>
    <row r="430" spans="1:10" x14ac:dyDescent="0.15">
      <c r="A430" s="266">
        <v>2023</v>
      </c>
      <c r="B430" s="266">
        <v>11</v>
      </c>
      <c r="C430" s="266" t="s">
        <v>74</v>
      </c>
      <c r="D430" s="266">
        <v>1</v>
      </c>
      <c r="E430" s="266">
        <v>9</v>
      </c>
      <c r="F430" s="266">
        <v>0</v>
      </c>
      <c r="G430" s="266">
        <v>0</v>
      </c>
      <c r="H430" s="266">
        <v>1</v>
      </c>
      <c r="I430" s="267"/>
      <c r="J430" s="266" t="s">
        <v>27</v>
      </c>
    </row>
    <row r="431" spans="1:10" x14ac:dyDescent="0.15">
      <c r="A431" s="266">
        <v>2023</v>
      </c>
      <c r="B431" s="266">
        <v>11</v>
      </c>
      <c r="C431" s="266" t="s">
        <v>76</v>
      </c>
      <c r="D431" s="266">
        <v>1</v>
      </c>
      <c r="E431" s="266">
        <v>53</v>
      </c>
      <c r="F431" s="266">
        <v>0</v>
      </c>
      <c r="G431" s="266">
        <v>1</v>
      </c>
      <c r="H431" s="266">
        <v>0</v>
      </c>
      <c r="I431" s="267"/>
      <c r="J431" s="266" t="s">
        <v>28</v>
      </c>
    </row>
    <row r="432" spans="1:10" x14ac:dyDescent="0.15">
      <c r="A432" s="266">
        <v>2023</v>
      </c>
      <c r="B432" s="266">
        <v>11</v>
      </c>
      <c r="C432" s="266" t="s">
        <v>85</v>
      </c>
      <c r="D432" s="266">
        <v>0</v>
      </c>
      <c r="E432" s="266">
        <v>3</v>
      </c>
      <c r="F432" s="266">
        <v>0</v>
      </c>
      <c r="G432" s="266">
        <v>0</v>
      </c>
      <c r="H432" s="266">
        <v>0</v>
      </c>
      <c r="I432" s="267"/>
      <c r="J432" s="266" t="s">
        <v>24</v>
      </c>
    </row>
    <row r="433" spans="1:10" x14ac:dyDescent="0.15">
      <c r="A433" s="266">
        <v>2023</v>
      </c>
      <c r="B433" s="266">
        <v>11</v>
      </c>
      <c r="C433" s="266" t="s">
        <v>84</v>
      </c>
      <c r="D433" s="266">
        <v>0</v>
      </c>
      <c r="E433" s="266">
        <v>12</v>
      </c>
      <c r="F433" s="266">
        <v>0</v>
      </c>
      <c r="G433" s="266">
        <v>0</v>
      </c>
      <c r="H433" s="266">
        <v>0</v>
      </c>
      <c r="I433" s="267"/>
      <c r="J433" s="266" t="s">
        <v>28</v>
      </c>
    </row>
    <row r="434" spans="1:10" x14ac:dyDescent="0.15">
      <c r="A434" s="266">
        <v>2023</v>
      </c>
      <c r="B434" s="266">
        <v>12</v>
      </c>
      <c r="C434" s="266" t="s">
        <v>123</v>
      </c>
      <c r="D434" s="266">
        <v>0</v>
      </c>
      <c r="E434" s="266">
        <v>4</v>
      </c>
      <c r="F434" s="266">
        <v>0</v>
      </c>
      <c r="G434" s="266">
        <v>0</v>
      </c>
      <c r="H434" s="266">
        <v>0</v>
      </c>
      <c r="I434" s="267"/>
      <c r="J434" s="266" t="s">
        <v>26</v>
      </c>
    </row>
    <row r="435" spans="1:10" x14ac:dyDescent="0.15">
      <c r="A435" s="266">
        <v>2023</v>
      </c>
      <c r="B435" s="266">
        <v>12</v>
      </c>
      <c r="C435" s="266" t="s">
        <v>74</v>
      </c>
      <c r="D435" s="266">
        <v>0</v>
      </c>
      <c r="E435" s="266">
        <v>6</v>
      </c>
      <c r="F435" s="266">
        <v>0</v>
      </c>
      <c r="G435" s="266">
        <v>0</v>
      </c>
      <c r="H435" s="266">
        <v>0</v>
      </c>
      <c r="I435" s="267"/>
      <c r="J435" s="266" t="s">
        <v>26</v>
      </c>
    </row>
    <row r="436" spans="1:10" x14ac:dyDescent="0.15">
      <c r="A436" s="266">
        <v>2023</v>
      </c>
      <c r="B436" s="266">
        <v>12</v>
      </c>
      <c r="C436" s="266" t="s">
        <v>77</v>
      </c>
      <c r="D436" s="266">
        <v>1</v>
      </c>
      <c r="E436" s="266">
        <v>4</v>
      </c>
      <c r="F436" s="266">
        <v>0</v>
      </c>
      <c r="G436" s="266">
        <v>1</v>
      </c>
      <c r="H436" s="266">
        <v>0</v>
      </c>
      <c r="I436" s="267"/>
      <c r="J436" s="266" t="s">
        <v>26</v>
      </c>
    </row>
    <row r="437" spans="1:10" x14ac:dyDescent="0.15">
      <c r="A437" s="266">
        <v>2023</v>
      </c>
      <c r="B437" s="266">
        <v>12</v>
      </c>
      <c r="C437" s="266" t="s">
        <v>77</v>
      </c>
      <c r="D437" s="266">
        <v>1</v>
      </c>
      <c r="E437" s="266">
        <v>8</v>
      </c>
      <c r="F437" s="266">
        <v>0</v>
      </c>
      <c r="G437" s="266">
        <v>0</v>
      </c>
      <c r="H437" s="266">
        <v>1</v>
      </c>
      <c r="I437" s="267"/>
      <c r="J437" s="266" t="s">
        <v>27</v>
      </c>
    </row>
    <row r="438" spans="1:10" x14ac:dyDescent="0.15">
      <c r="A438" s="266">
        <v>2023</v>
      </c>
      <c r="B438" s="266">
        <v>12</v>
      </c>
      <c r="C438" s="266" t="s">
        <v>77</v>
      </c>
      <c r="D438" s="266">
        <v>0</v>
      </c>
      <c r="E438" s="266">
        <v>9</v>
      </c>
      <c r="F438" s="266">
        <v>0</v>
      </c>
      <c r="G438" s="266">
        <v>0</v>
      </c>
      <c r="H438" s="266">
        <v>0</v>
      </c>
      <c r="I438" s="267"/>
      <c r="J438" s="266" t="s">
        <v>28</v>
      </c>
    </row>
    <row r="439" spans="1:10" x14ac:dyDescent="0.15">
      <c r="A439" s="266">
        <v>2023</v>
      </c>
      <c r="B439" s="266">
        <v>12</v>
      </c>
      <c r="C439" s="266" t="s">
        <v>78</v>
      </c>
      <c r="D439" s="266">
        <v>0</v>
      </c>
      <c r="E439" s="266">
        <v>0</v>
      </c>
      <c r="F439" s="266">
        <v>1</v>
      </c>
      <c r="G439" s="266">
        <v>0</v>
      </c>
      <c r="H439" s="266">
        <v>0</v>
      </c>
      <c r="I439" s="267">
        <v>84</v>
      </c>
      <c r="J439" s="266" t="s">
        <v>27</v>
      </c>
    </row>
    <row r="440" spans="1:10" x14ac:dyDescent="0.15">
      <c r="A440" s="266">
        <v>2023</v>
      </c>
      <c r="B440" s="266">
        <v>12</v>
      </c>
      <c r="C440" s="266" t="s">
        <v>80</v>
      </c>
      <c r="D440" s="266">
        <v>3</v>
      </c>
      <c r="E440" s="266">
        <v>34</v>
      </c>
      <c r="F440" s="266">
        <v>0</v>
      </c>
      <c r="G440" s="266">
        <v>0</v>
      </c>
      <c r="H440" s="266">
        <v>2</v>
      </c>
      <c r="I440" s="267"/>
      <c r="J440" s="266" t="s">
        <v>24</v>
      </c>
    </row>
    <row r="441" spans="1:10" x14ac:dyDescent="0.15">
      <c r="A441" s="266">
        <v>2023</v>
      </c>
      <c r="B441" s="266">
        <v>12</v>
      </c>
      <c r="C441" s="266" t="s">
        <v>79</v>
      </c>
      <c r="D441" s="266">
        <v>0</v>
      </c>
      <c r="E441" s="266">
        <v>1</v>
      </c>
      <c r="F441" s="266">
        <v>0</v>
      </c>
      <c r="G441" s="266">
        <v>0</v>
      </c>
      <c r="H441" s="266">
        <v>0</v>
      </c>
      <c r="I441" s="267"/>
      <c r="J441" s="266" t="s">
        <v>28</v>
      </c>
    </row>
    <row r="442" spans="1:10" x14ac:dyDescent="0.15">
      <c r="A442" s="266">
        <v>2023</v>
      </c>
      <c r="B442" s="266">
        <v>12</v>
      </c>
      <c r="C442" s="266" t="s">
        <v>124</v>
      </c>
      <c r="D442" s="266">
        <v>5</v>
      </c>
      <c r="E442" s="266">
        <v>16</v>
      </c>
      <c r="F442" s="266">
        <v>0</v>
      </c>
      <c r="G442" s="266">
        <v>1</v>
      </c>
      <c r="H442" s="266">
        <v>5</v>
      </c>
      <c r="I442" s="267"/>
      <c r="J442" s="266" t="s">
        <v>25</v>
      </c>
    </row>
    <row r="443" spans="1:10" x14ac:dyDescent="0.15">
      <c r="A443" s="266">
        <v>2023</v>
      </c>
      <c r="B443" s="266">
        <v>12</v>
      </c>
      <c r="C443" s="266" t="s">
        <v>84</v>
      </c>
      <c r="D443" s="266">
        <v>0</v>
      </c>
      <c r="E443" s="266">
        <v>4</v>
      </c>
      <c r="F443" s="266">
        <v>0</v>
      </c>
      <c r="G443" s="266">
        <v>0</v>
      </c>
      <c r="H443" s="266">
        <v>0</v>
      </c>
      <c r="I443" s="267"/>
      <c r="J443" s="266" t="s">
        <v>26</v>
      </c>
    </row>
    <row r="444" spans="1:10" x14ac:dyDescent="0.15">
      <c r="A444" s="266">
        <v>2023</v>
      </c>
      <c r="B444" s="266">
        <v>12</v>
      </c>
      <c r="C444" s="266" t="s">
        <v>85</v>
      </c>
      <c r="D444" s="266">
        <v>0</v>
      </c>
      <c r="E444" s="266">
        <v>2</v>
      </c>
      <c r="F444" s="266">
        <v>0</v>
      </c>
      <c r="G444" s="266">
        <v>0</v>
      </c>
      <c r="H444" s="266">
        <v>0</v>
      </c>
      <c r="I444" s="267"/>
      <c r="J444" s="266" t="s">
        <v>27</v>
      </c>
    </row>
    <row r="445" spans="1:10" x14ac:dyDescent="0.15">
      <c r="A445" s="266">
        <v>2023</v>
      </c>
      <c r="B445" s="266">
        <v>12</v>
      </c>
      <c r="C445" s="266" t="s">
        <v>85</v>
      </c>
      <c r="D445" s="266">
        <v>0</v>
      </c>
      <c r="E445" s="266">
        <v>1</v>
      </c>
      <c r="F445" s="266">
        <v>0</v>
      </c>
      <c r="G445" s="266">
        <v>0</v>
      </c>
      <c r="H445" s="266">
        <v>0</v>
      </c>
      <c r="I445" s="267"/>
      <c r="J445" s="266" t="s">
        <v>25</v>
      </c>
    </row>
    <row r="446" spans="1:10" x14ac:dyDescent="0.15">
      <c r="A446" s="266">
        <v>2023</v>
      </c>
      <c r="B446" s="266">
        <v>12</v>
      </c>
      <c r="C446" s="266" t="s">
        <v>85</v>
      </c>
      <c r="D446" s="266">
        <v>0</v>
      </c>
      <c r="E446" s="266">
        <v>2</v>
      </c>
      <c r="F446" s="266">
        <v>0</v>
      </c>
      <c r="G446" s="266">
        <v>0</v>
      </c>
      <c r="H446" s="266">
        <v>0</v>
      </c>
      <c r="I446" s="267"/>
      <c r="J446" s="266" t="s">
        <v>26</v>
      </c>
    </row>
    <row r="447" spans="1:10" x14ac:dyDescent="0.15">
      <c r="A447" s="266">
        <v>2024</v>
      </c>
      <c r="B447" s="266">
        <v>1</v>
      </c>
      <c r="C447" s="266" t="s">
        <v>125</v>
      </c>
      <c r="D447" s="266">
        <v>0</v>
      </c>
      <c r="E447" s="266">
        <v>61</v>
      </c>
      <c r="F447" s="266">
        <v>0</v>
      </c>
      <c r="G447" s="266">
        <v>0</v>
      </c>
      <c r="H447" s="266">
        <v>0</v>
      </c>
      <c r="I447" s="267"/>
      <c r="J447" s="266" t="s">
        <v>159</v>
      </c>
    </row>
    <row r="448" spans="1:10" x14ac:dyDescent="0.15">
      <c r="A448" s="266">
        <v>2024</v>
      </c>
      <c r="B448" s="266">
        <v>1</v>
      </c>
      <c r="C448" s="266" t="s">
        <v>76</v>
      </c>
      <c r="D448" s="266">
        <v>0</v>
      </c>
      <c r="E448" s="266">
        <v>42</v>
      </c>
      <c r="F448" s="266">
        <v>0</v>
      </c>
      <c r="G448" s="266">
        <v>0</v>
      </c>
      <c r="H448" s="266">
        <v>0</v>
      </c>
      <c r="I448" s="267"/>
      <c r="J448" s="266" t="s">
        <v>28</v>
      </c>
    </row>
    <row r="449" spans="1:10" x14ac:dyDescent="0.15">
      <c r="A449" s="266">
        <v>2024</v>
      </c>
      <c r="B449" s="266">
        <v>1</v>
      </c>
      <c r="C449" s="266" t="s">
        <v>76</v>
      </c>
      <c r="D449" s="266">
        <v>2</v>
      </c>
      <c r="E449" s="266">
        <v>30</v>
      </c>
      <c r="F449" s="266">
        <v>0</v>
      </c>
      <c r="G449" s="266">
        <v>0</v>
      </c>
      <c r="H449" s="266">
        <v>2</v>
      </c>
      <c r="I449" s="267"/>
      <c r="J449" s="266" t="s">
        <v>25</v>
      </c>
    </row>
    <row r="450" spans="1:10" x14ac:dyDescent="0.15">
      <c r="A450" s="266">
        <v>2024</v>
      </c>
      <c r="B450" s="266">
        <v>1</v>
      </c>
      <c r="C450" s="266" t="s">
        <v>80</v>
      </c>
      <c r="D450" s="266">
        <v>1</v>
      </c>
      <c r="E450" s="266">
        <v>53</v>
      </c>
      <c r="F450" s="266">
        <v>0</v>
      </c>
      <c r="G450" s="266">
        <v>1</v>
      </c>
      <c r="H450" s="266">
        <v>0</v>
      </c>
      <c r="I450" s="267"/>
      <c r="J450" s="266" t="s">
        <v>27</v>
      </c>
    </row>
    <row r="451" spans="1:10" x14ac:dyDescent="0.15">
      <c r="A451" s="266">
        <v>2024</v>
      </c>
      <c r="B451" s="266">
        <v>1</v>
      </c>
      <c r="C451" s="266" t="s">
        <v>79</v>
      </c>
      <c r="D451" s="266">
        <v>0</v>
      </c>
      <c r="E451" s="266">
        <v>4</v>
      </c>
      <c r="F451" s="266">
        <v>0</v>
      </c>
      <c r="G451" s="266">
        <v>0</v>
      </c>
      <c r="H451" s="266">
        <v>0</v>
      </c>
      <c r="I451" s="267"/>
      <c r="J451" s="266" t="s">
        <v>26</v>
      </c>
    </row>
    <row r="452" spans="1:10" x14ac:dyDescent="0.15">
      <c r="A452" s="266">
        <v>2024</v>
      </c>
      <c r="B452" s="266">
        <v>2</v>
      </c>
      <c r="C452" s="266" t="s">
        <v>125</v>
      </c>
      <c r="D452" s="266">
        <v>2</v>
      </c>
      <c r="E452" s="266">
        <v>42</v>
      </c>
      <c r="F452" s="266">
        <v>0</v>
      </c>
      <c r="G452" s="266">
        <v>1</v>
      </c>
      <c r="H452" s="266">
        <v>1</v>
      </c>
      <c r="I452" s="267"/>
      <c r="J452" s="266" t="s">
        <v>159</v>
      </c>
    </row>
    <row r="453" spans="1:10" x14ac:dyDescent="0.15">
      <c r="A453" s="266">
        <v>2024</v>
      </c>
      <c r="B453" s="266">
        <v>2</v>
      </c>
      <c r="C453" s="266" t="s">
        <v>72</v>
      </c>
      <c r="D453" s="266">
        <v>0</v>
      </c>
      <c r="E453" s="266">
        <v>0</v>
      </c>
      <c r="F453" s="266">
        <v>1</v>
      </c>
      <c r="G453" s="266">
        <v>0</v>
      </c>
      <c r="H453" s="266">
        <v>0</v>
      </c>
      <c r="I453" s="267">
        <v>75</v>
      </c>
      <c r="J453" s="266" t="s">
        <v>27</v>
      </c>
    </row>
    <row r="454" spans="1:10" x14ac:dyDescent="0.15">
      <c r="A454" s="266">
        <v>2024</v>
      </c>
      <c r="B454" s="266">
        <v>2</v>
      </c>
      <c r="C454" s="266" t="s">
        <v>73</v>
      </c>
      <c r="D454" s="266">
        <v>0</v>
      </c>
      <c r="E454" s="266">
        <v>15</v>
      </c>
      <c r="F454" s="266">
        <v>0</v>
      </c>
      <c r="G454" s="266">
        <v>0</v>
      </c>
      <c r="H454" s="266">
        <v>0</v>
      </c>
      <c r="I454" s="267"/>
      <c r="J454" s="266" t="s">
        <v>28</v>
      </c>
    </row>
    <row r="455" spans="1:10" x14ac:dyDescent="0.15">
      <c r="A455" s="266">
        <v>2024</v>
      </c>
      <c r="B455" s="266">
        <v>2</v>
      </c>
      <c r="C455" s="266" t="s">
        <v>75</v>
      </c>
      <c r="D455" s="266">
        <v>1</v>
      </c>
      <c r="E455" s="266">
        <v>7</v>
      </c>
      <c r="F455" s="266">
        <v>0</v>
      </c>
      <c r="G455" s="266">
        <v>0</v>
      </c>
      <c r="H455" s="266">
        <v>1</v>
      </c>
      <c r="I455" s="267"/>
      <c r="J455" s="266" t="s">
        <v>24</v>
      </c>
    </row>
    <row r="456" spans="1:10" x14ac:dyDescent="0.15">
      <c r="A456" s="266">
        <v>2024</v>
      </c>
      <c r="B456" s="266">
        <v>2</v>
      </c>
      <c r="C456" s="266" t="s">
        <v>77</v>
      </c>
      <c r="D456" s="266">
        <v>0</v>
      </c>
      <c r="E456" s="266">
        <v>1</v>
      </c>
      <c r="F456" s="266">
        <v>0</v>
      </c>
      <c r="G456" s="266">
        <v>0</v>
      </c>
      <c r="H456" s="266">
        <v>0</v>
      </c>
      <c r="I456" s="267"/>
      <c r="J456" s="266" t="s">
        <v>24</v>
      </c>
    </row>
    <row r="457" spans="1:10" x14ac:dyDescent="0.15">
      <c r="A457" s="266">
        <v>2024</v>
      </c>
      <c r="B457" s="266">
        <v>2</v>
      </c>
      <c r="C457" s="266" t="s">
        <v>80</v>
      </c>
      <c r="D457" s="266">
        <v>0</v>
      </c>
      <c r="E457" s="266">
        <v>12</v>
      </c>
      <c r="F457" s="266">
        <v>0</v>
      </c>
      <c r="G457" s="266">
        <v>0</v>
      </c>
      <c r="H457" s="266">
        <v>0</v>
      </c>
      <c r="I457" s="267"/>
      <c r="J457" s="266" t="s">
        <v>25</v>
      </c>
    </row>
    <row r="458" spans="1:10" x14ac:dyDescent="0.15">
      <c r="A458" s="266">
        <v>2024</v>
      </c>
      <c r="B458" s="266">
        <v>3</v>
      </c>
      <c r="C458" s="266" t="s">
        <v>72</v>
      </c>
      <c r="D458" s="266">
        <v>3</v>
      </c>
      <c r="E458" s="266">
        <v>239</v>
      </c>
      <c r="F458" s="266">
        <v>0</v>
      </c>
      <c r="G458" s="266">
        <v>0</v>
      </c>
      <c r="H458" s="266">
        <v>3</v>
      </c>
      <c r="I458" s="267"/>
      <c r="J458" s="266" t="s">
        <v>28</v>
      </c>
    </row>
    <row r="459" spans="1:10" x14ac:dyDescent="0.15">
      <c r="A459" s="266">
        <v>2024</v>
      </c>
      <c r="B459" s="266">
        <v>3</v>
      </c>
      <c r="C459" s="266" t="s">
        <v>72</v>
      </c>
      <c r="D459" s="266">
        <v>4</v>
      </c>
      <c r="E459" s="266">
        <v>62</v>
      </c>
      <c r="F459" s="266">
        <v>0</v>
      </c>
      <c r="G459" s="266">
        <v>1</v>
      </c>
      <c r="H459" s="266">
        <v>3</v>
      </c>
      <c r="I459" s="267"/>
      <c r="J459" s="266" t="s">
        <v>25</v>
      </c>
    </row>
    <row r="460" spans="1:10" x14ac:dyDescent="0.15">
      <c r="A460" s="266">
        <v>2024</v>
      </c>
      <c r="B460" s="266">
        <v>3</v>
      </c>
      <c r="C460" s="266" t="s">
        <v>123</v>
      </c>
      <c r="D460" s="266">
        <v>1</v>
      </c>
      <c r="E460" s="266">
        <v>10</v>
      </c>
      <c r="F460" s="266">
        <v>0</v>
      </c>
      <c r="G460" s="266">
        <v>0</v>
      </c>
      <c r="H460" s="266">
        <v>2</v>
      </c>
      <c r="I460" s="267"/>
      <c r="J460" s="266" t="s">
        <v>27</v>
      </c>
    </row>
    <row r="461" spans="1:10" x14ac:dyDescent="0.15">
      <c r="A461" s="266">
        <v>2024</v>
      </c>
      <c r="B461" s="266">
        <v>3</v>
      </c>
      <c r="C461" s="266" t="s">
        <v>123</v>
      </c>
      <c r="D461" s="266">
        <v>0</v>
      </c>
      <c r="E461" s="266">
        <v>5</v>
      </c>
      <c r="F461" s="266">
        <v>0</v>
      </c>
      <c r="G461" s="266">
        <v>0</v>
      </c>
      <c r="H461" s="266">
        <v>0</v>
      </c>
      <c r="I461" s="267"/>
      <c r="J461" s="266" t="s">
        <v>26</v>
      </c>
    </row>
    <row r="462" spans="1:10" x14ac:dyDescent="0.15">
      <c r="A462" s="266">
        <v>2024</v>
      </c>
      <c r="B462" s="266">
        <v>3</v>
      </c>
      <c r="C462" s="266" t="s">
        <v>123</v>
      </c>
      <c r="D462" s="266">
        <v>0</v>
      </c>
      <c r="E462" s="266">
        <v>1</v>
      </c>
      <c r="F462" s="266">
        <v>0</v>
      </c>
      <c r="G462" s="266">
        <v>0</v>
      </c>
      <c r="H462" s="266">
        <v>0</v>
      </c>
      <c r="I462" s="267"/>
      <c r="J462" s="266" t="s">
        <v>25</v>
      </c>
    </row>
    <row r="463" spans="1:10" x14ac:dyDescent="0.15">
      <c r="A463" s="266">
        <v>2024</v>
      </c>
      <c r="B463" s="266">
        <v>3</v>
      </c>
      <c r="C463" s="266" t="s">
        <v>76</v>
      </c>
      <c r="D463" s="266">
        <v>0</v>
      </c>
      <c r="E463" s="266">
        <v>61</v>
      </c>
      <c r="F463" s="266">
        <v>0</v>
      </c>
      <c r="G463" s="266">
        <v>0</v>
      </c>
      <c r="H463" s="266">
        <v>0</v>
      </c>
      <c r="I463" s="267"/>
      <c r="J463" s="266" t="s">
        <v>28</v>
      </c>
    </row>
    <row r="464" spans="1:10" x14ac:dyDescent="0.15">
      <c r="A464" s="266">
        <v>2024</v>
      </c>
      <c r="B464" s="266">
        <v>3</v>
      </c>
      <c r="C464" s="266" t="s">
        <v>76</v>
      </c>
      <c r="D464" s="266">
        <v>3</v>
      </c>
      <c r="E464" s="266">
        <v>36</v>
      </c>
      <c r="F464" s="266">
        <v>0</v>
      </c>
      <c r="G464" s="266">
        <v>0</v>
      </c>
      <c r="H464" s="266">
        <v>3</v>
      </c>
      <c r="I464" s="267"/>
      <c r="J464" s="266" t="s">
        <v>24</v>
      </c>
    </row>
    <row r="465" spans="1:10" x14ac:dyDescent="0.15">
      <c r="A465" s="266">
        <v>2024</v>
      </c>
      <c r="B465" s="266">
        <v>3</v>
      </c>
      <c r="C465" s="266" t="s">
        <v>78</v>
      </c>
      <c r="D465" s="266">
        <v>2</v>
      </c>
      <c r="E465" s="266">
        <v>20</v>
      </c>
      <c r="F465" s="266">
        <v>0</v>
      </c>
      <c r="G465" s="266">
        <v>0</v>
      </c>
      <c r="H465" s="266">
        <v>3</v>
      </c>
      <c r="I465" s="267"/>
      <c r="J465" s="266" t="s">
        <v>26</v>
      </c>
    </row>
    <row r="466" spans="1:10" x14ac:dyDescent="0.15">
      <c r="A466" s="266">
        <v>2024</v>
      </c>
      <c r="B466" s="266">
        <v>3</v>
      </c>
      <c r="C466" s="266" t="s">
        <v>80</v>
      </c>
      <c r="D466" s="266">
        <v>1</v>
      </c>
      <c r="E466" s="266">
        <v>12</v>
      </c>
      <c r="F466" s="266">
        <v>0</v>
      </c>
      <c r="G466" s="266">
        <v>0</v>
      </c>
      <c r="H466" s="266">
        <v>1</v>
      </c>
      <c r="I466" s="267"/>
      <c r="J466" s="266" t="s">
        <v>25</v>
      </c>
    </row>
    <row r="467" spans="1:10" x14ac:dyDescent="0.15">
      <c r="A467" s="266">
        <v>2024</v>
      </c>
      <c r="B467" s="266">
        <v>3</v>
      </c>
      <c r="C467" s="266" t="s">
        <v>79</v>
      </c>
      <c r="D467" s="266">
        <v>0</v>
      </c>
      <c r="E467" s="266">
        <v>1</v>
      </c>
      <c r="F467" s="266">
        <v>0</v>
      </c>
      <c r="G467" s="266">
        <v>0</v>
      </c>
      <c r="H467" s="266">
        <v>0</v>
      </c>
      <c r="I467" s="267"/>
      <c r="J467" s="266" t="s">
        <v>25</v>
      </c>
    </row>
    <row r="468" spans="1:10" x14ac:dyDescent="0.15">
      <c r="A468" s="266">
        <v>2024</v>
      </c>
      <c r="B468" s="266">
        <v>3</v>
      </c>
      <c r="C468" s="266" t="s">
        <v>124</v>
      </c>
      <c r="D468" s="266">
        <v>1</v>
      </c>
      <c r="E468" s="266">
        <v>37</v>
      </c>
      <c r="F468" s="266">
        <v>0</v>
      </c>
      <c r="G468" s="266">
        <v>1</v>
      </c>
      <c r="H468" s="266">
        <v>0</v>
      </c>
      <c r="I468" s="267"/>
      <c r="J468" s="266" t="s">
        <v>27</v>
      </c>
    </row>
    <row r="469" spans="1:10" x14ac:dyDescent="0.15">
      <c r="A469" s="266">
        <v>2024</v>
      </c>
      <c r="B469" s="266">
        <v>3</v>
      </c>
      <c r="C469" s="266" t="s">
        <v>83</v>
      </c>
      <c r="D469" s="266">
        <v>0</v>
      </c>
      <c r="E469" s="266">
        <v>12</v>
      </c>
      <c r="F469" s="266">
        <v>0</v>
      </c>
      <c r="G469" s="266">
        <v>0</v>
      </c>
      <c r="H469" s="266">
        <v>0</v>
      </c>
      <c r="I469" s="267"/>
      <c r="J469" s="266" t="s">
        <v>27</v>
      </c>
    </row>
    <row r="470" spans="1:10" x14ac:dyDescent="0.15">
      <c r="A470" s="266">
        <v>2023</v>
      </c>
      <c r="B470" s="266">
        <v>1</v>
      </c>
      <c r="C470" s="266" t="s">
        <v>123</v>
      </c>
      <c r="D470" s="266">
        <v>0</v>
      </c>
      <c r="E470" s="266">
        <v>8</v>
      </c>
      <c r="F470" s="266">
        <v>0</v>
      </c>
      <c r="G470" s="266">
        <v>0</v>
      </c>
      <c r="H470" s="266">
        <v>0</v>
      </c>
      <c r="I470" s="267"/>
      <c r="J470" s="266" t="s">
        <v>27</v>
      </c>
    </row>
    <row r="471" spans="1:10" x14ac:dyDescent="0.15">
      <c r="A471" s="266">
        <v>2023</v>
      </c>
      <c r="B471" s="266">
        <v>1</v>
      </c>
      <c r="C471" s="266" t="s">
        <v>73</v>
      </c>
      <c r="D471" s="266">
        <v>0</v>
      </c>
      <c r="E471" s="266">
        <v>11</v>
      </c>
      <c r="F471" s="266">
        <v>0</v>
      </c>
      <c r="G471" s="266">
        <v>0</v>
      </c>
      <c r="H471" s="266">
        <v>0</v>
      </c>
      <c r="I471" s="267"/>
      <c r="J471" s="266" t="s">
        <v>28</v>
      </c>
    </row>
    <row r="472" spans="1:10" x14ac:dyDescent="0.15">
      <c r="A472" s="266">
        <v>2023</v>
      </c>
      <c r="B472" s="266">
        <v>1</v>
      </c>
      <c r="C472" s="266" t="s">
        <v>73</v>
      </c>
      <c r="D472" s="266">
        <v>0</v>
      </c>
      <c r="E472" s="266">
        <v>1</v>
      </c>
      <c r="F472" s="266">
        <v>0</v>
      </c>
      <c r="G472" s="266">
        <v>0</v>
      </c>
      <c r="H472" s="266">
        <v>0</v>
      </c>
      <c r="I472" s="267"/>
      <c r="J472" s="266" t="s">
        <v>159</v>
      </c>
    </row>
    <row r="473" spans="1:10" x14ac:dyDescent="0.15">
      <c r="A473" s="266">
        <v>2023</v>
      </c>
      <c r="B473" s="266">
        <v>1</v>
      </c>
      <c r="C473" s="266" t="s">
        <v>75</v>
      </c>
      <c r="D473" s="266">
        <v>1</v>
      </c>
      <c r="E473" s="266">
        <v>6</v>
      </c>
      <c r="F473" s="266">
        <v>0</v>
      </c>
      <c r="G473" s="266">
        <v>1</v>
      </c>
      <c r="H473" s="266">
        <v>0</v>
      </c>
      <c r="I473" s="267"/>
      <c r="J473" s="266" t="s">
        <v>24</v>
      </c>
    </row>
    <row r="474" spans="1:10" x14ac:dyDescent="0.15">
      <c r="A474" s="266">
        <v>2023</v>
      </c>
      <c r="B474" s="266">
        <v>1</v>
      </c>
      <c r="C474" s="266" t="s">
        <v>75</v>
      </c>
      <c r="D474" s="266">
        <v>2</v>
      </c>
      <c r="E474" s="266">
        <v>5</v>
      </c>
      <c r="F474" s="266">
        <v>0</v>
      </c>
      <c r="G474" s="266">
        <v>2</v>
      </c>
      <c r="H474" s="266">
        <v>2</v>
      </c>
      <c r="I474" s="267"/>
      <c r="J474" s="266" t="s">
        <v>26</v>
      </c>
    </row>
    <row r="475" spans="1:10" x14ac:dyDescent="0.15">
      <c r="A475" s="266">
        <v>2023</v>
      </c>
      <c r="B475" s="266">
        <v>1</v>
      </c>
      <c r="C475" s="266" t="s">
        <v>78</v>
      </c>
      <c r="D475" s="266">
        <v>3</v>
      </c>
      <c r="E475" s="266">
        <v>29</v>
      </c>
      <c r="F475" s="266">
        <v>0</v>
      </c>
      <c r="G475" s="266">
        <v>1</v>
      </c>
      <c r="H475" s="266">
        <v>2</v>
      </c>
      <c r="I475" s="267"/>
      <c r="J475" s="266" t="s">
        <v>26</v>
      </c>
    </row>
    <row r="476" spans="1:10" x14ac:dyDescent="0.15">
      <c r="A476" s="266">
        <v>2023</v>
      </c>
      <c r="B476" s="266">
        <v>1</v>
      </c>
      <c r="C476" s="266" t="s">
        <v>80</v>
      </c>
      <c r="D476" s="266">
        <v>0</v>
      </c>
      <c r="E476" s="266">
        <v>38</v>
      </c>
      <c r="F476" s="266">
        <v>0</v>
      </c>
      <c r="G476" s="266">
        <v>0</v>
      </c>
      <c r="H476" s="266">
        <v>0</v>
      </c>
      <c r="I476" s="267"/>
      <c r="J476" s="266" t="s">
        <v>28</v>
      </c>
    </row>
    <row r="477" spans="1:10" x14ac:dyDescent="0.15">
      <c r="A477" s="266">
        <v>2023</v>
      </c>
      <c r="B477" s="266">
        <v>1</v>
      </c>
      <c r="C477" s="266" t="s">
        <v>81</v>
      </c>
      <c r="D477" s="266">
        <v>1</v>
      </c>
      <c r="E477" s="266">
        <v>1</v>
      </c>
      <c r="F477" s="266">
        <v>0</v>
      </c>
      <c r="G477" s="266">
        <v>0</v>
      </c>
      <c r="H477" s="266">
        <v>1</v>
      </c>
      <c r="I477" s="267"/>
      <c r="J477" s="266" t="s">
        <v>27</v>
      </c>
    </row>
    <row r="478" spans="1:10" x14ac:dyDescent="0.15">
      <c r="A478" s="266">
        <v>2023</v>
      </c>
      <c r="B478" s="266">
        <v>1</v>
      </c>
      <c r="C478" s="266" t="s">
        <v>124</v>
      </c>
      <c r="D478" s="266">
        <v>2</v>
      </c>
      <c r="E478" s="266">
        <v>13</v>
      </c>
      <c r="F478" s="266">
        <v>0</v>
      </c>
      <c r="G478" s="266">
        <v>0</v>
      </c>
      <c r="H478" s="266">
        <v>2</v>
      </c>
      <c r="I478" s="267"/>
      <c r="J478" s="266" t="s">
        <v>25</v>
      </c>
    </row>
    <row r="479" spans="1:10" x14ac:dyDescent="0.15">
      <c r="A479" s="266">
        <v>2023</v>
      </c>
      <c r="B479" s="266">
        <v>1</v>
      </c>
      <c r="C479" s="266" t="s">
        <v>124</v>
      </c>
      <c r="D479" s="266">
        <v>0</v>
      </c>
      <c r="E479" s="266">
        <v>3</v>
      </c>
      <c r="F479" s="266">
        <v>0</v>
      </c>
      <c r="G479" s="266">
        <v>0</v>
      </c>
      <c r="H479" s="266">
        <v>0</v>
      </c>
      <c r="I479" s="267"/>
      <c r="J479" s="266" t="s">
        <v>24</v>
      </c>
    </row>
    <row r="480" spans="1:10" x14ac:dyDescent="0.15">
      <c r="A480" s="266">
        <v>2023</v>
      </c>
      <c r="B480" s="266">
        <v>1</v>
      </c>
      <c r="C480" s="266" t="s">
        <v>82</v>
      </c>
      <c r="D480" s="266">
        <v>1</v>
      </c>
      <c r="E480" s="266">
        <v>6</v>
      </c>
      <c r="F480" s="266">
        <v>0</v>
      </c>
      <c r="G480" s="266">
        <v>0</v>
      </c>
      <c r="H480" s="266">
        <v>1</v>
      </c>
      <c r="I480" s="267"/>
      <c r="J480" s="266" t="s">
        <v>26</v>
      </c>
    </row>
    <row r="481" spans="1:10" x14ac:dyDescent="0.15">
      <c r="A481" s="266">
        <v>2023</v>
      </c>
      <c r="B481" s="266">
        <v>1</v>
      </c>
      <c r="C481" s="266" t="s">
        <v>84</v>
      </c>
      <c r="D481" s="266">
        <v>0</v>
      </c>
      <c r="E481" s="266">
        <v>3</v>
      </c>
      <c r="F481" s="266">
        <v>0</v>
      </c>
      <c r="G481" s="266">
        <v>0</v>
      </c>
      <c r="H481" s="266">
        <v>0</v>
      </c>
      <c r="I481" s="267"/>
      <c r="J481" s="266" t="s">
        <v>27</v>
      </c>
    </row>
    <row r="482" spans="1:10" x14ac:dyDescent="0.15">
      <c r="A482" s="266">
        <v>2023</v>
      </c>
      <c r="B482" s="266">
        <v>2</v>
      </c>
      <c r="C482" s="266" t="s">
        <v>123</v>
      </c>
      <c r="D482" s="266">
        <v>0</v>
      </c>
      <c r="E482" s="266">
        <v>6</v>
      </c>
      <c r="F482" s="266">
        <v>0</v>
      </c>
      <c r="G482" s="266">
        <v>0</v>
      </c>
      <c r="H482" s="266">
        <v>0</v>
      </c>
      <c r="I482" s="267"/>
      <c r="J482" s="266" t="s">
        <v>25</v>
      </c>
    </row>
    <row r="483" spans="1:10" x14ac:dyDescent="0.15">
      <c r="A483" s="266">
        <v>2023</v>
      </c>
      <c r="B483" s="266">
        <v>2</v>
      </c>
      <c r="C483" s="266" t="s">
        <v>72</v>
      </c>
      <c r="D483" s="266">
        <v>3</v>
      </c>
      <c r="E483" s="266">
        <v>231</v>
      </c>
      <c r="F483" s="266">
        <v>0</v>
      </c>
      <c r="G483" s="266">
        <v>0</v>
      </c>
      <c r="H483" s="266">
        <v>3</v>
      </c>
      <c r="I483" s="267"/>
      <c r="J483" s="266" t="s">
        <v>28</v>
      </c>
    </row>
    <row r="484" spans="1:10" x14ac:dyDescent="0.15">
      <c r="A484" s="266">
        <v>2023</v>
      </c>
      <c r="B484" s="266">
        <v>2</v>
      </c>
      <c r="C484" s="266" t="s">
        <v>76</v>
      </c>
      <c r="D484" s="266">
        <v>5</v>
      </c>
      <c r="E484" s="266">
        <v>52</v>
      </c>
      <c r="F484" s="266">
        <v>0</v>
      </c>
      <c r="G484" s="266">
        <v>0</v>
      </c>
      <c r="H484" s="266">
        <v>5</v>
      </c>
      <c r="I484" s="267"/>
      <c r="J484" s="266" t="s">
        <v>27</v>
      </c>
    </row>
    <row r="485" spans="1:10" x14ac:dyDescent="0.15">
      <c r="A485" s="266">
        <v>2023</v>
      </c>
      <c r="B485" s="266">
        <v>2</v>
      </c>
      <c r="C485" s="266" t="s">
        <v>76</v>
      </c>
      <c r="D485" s="266">
        <v>1</v>
      </c>
      <c r="E485" s="266">
        <v>27</v>
      </c>
      <c r="F485" s="266">
        <v>0</v>
      </c>
      <c r="G485" s="266">
        <v>0</v>
      </c>
      <c r="H485" s="266">
        <v>1</v>
      </c>
      <c r="I485" s="267"/>
      <c r="J485" s="266" t="s">
        <v>25</v>
      </c>
    </row>
    <row r="486" spans="1:10" x14ac:dyDescent="0.15">
      <c r="A486" s="266">
        <v>2023</v>
      </c>
      <c r="B486" s="266">
        <v>2</v>
      </c>
      <c r="C486" s="266" t="s">
        <v>80</v>
      </c>
      <c r="D486" s="266">
        <v>0</v>
      </c>
      <c r="E486" s="266">
        <v>9</v>
      </c>
      <c r="F486" s="266">
        <v>0</v>
      </c>
      <c r="G486" s="266">
        <v>0</v>
      </c>
      <c r="H486" s="266">
        <v>0</v>
      </c>
      <c r="I486" s="267"/>
      <c r="J486" s="266" t="s">
        <v>26</v>
      </c>
    </row>
    <row r="487" spans="1:10" x14ac:dyDescent="0.15">
      <c r="A487" s="266">
        <v>2023</v>
      </c>
      <c r="B487" s="266">
        <v>2</v>
      </c>
      <c r="C487" s="266" t="s">
        <v>80</v>
      </c>
      <c r="D487" s="266">
        <v>1</v>
      </c>
      <c r="E487" s="266">
        <v>17</v>
      </c>
      <c r="F487" s="266">
        <v>0</v>
      </c>
      <c r="G487" s="266">
        <v>0</v>
      </c>
      <c r="H487" s="266">
        <v>1</v>
      </c>
      <c r="I487" s="267"/>
      <c r="J487" s="266" t="s">
        <v>24</v>
      </c>
    </row>
    <row r="488" spans="1:10" x14ac:dyDescent="0.15">
      <c r="A488" s="266">
        <v>2023</v>
      </c>
      <c r="B488" s="266">
        <v>2</v>
      </c>
      <c r="C488" s="266" t="s">
        <v>80</v>
      </c>
      <c r="D488" s="266">
        <v>0</v>
      </c>
      <c r="E488" s="266">
        <v>12</v>
      </c>
      <c r="F488" s="266">
        <v>0</v>
      </c>
      <c r="G488" s="266">
        <v>0</v>
      </c>
      <c r="H488" s="266">
        <v>0</v>
      </c>
      <c r="I488" s="267"/>
      <c r="J488" s="266" t="s">
        <v>25</v>
      </c>
    </row>
    <row r="489" spans="1:10" x14ac:dyDescent="0.15">
      <c r="A489" s="266">
        <v>2023</v>
      </c>
      <c r="B489" s="266">
        <v>2</v>
      </c>
      <c r="C489" s="266" t="s">
        <v>81</v>
      </c>
      <c r="D489" s="266">
        <v>0</v>
      </c>
      <c r="E489" s="266">
        <v>1</v>
      </c>
      <c r="F489" s="266">
        <v>0</v>
      </c>
      <c r="G489" s="266">
        <v>0</v>
      </c>
      <c r="H489" s="266">
        <v>0</v>
      </c>
      <c r="I489" s="267"/>
      <c r="J489" s="266" t="s">
        <v>25</v>
      </c>
    </row>
    <row r="490" spans="1:10" x14ac:dyDescent="0.15">
      <c r="A490" s="266">
        <v>2023</v>
      </c>
      <c r="B490" s="266">
        <v>2</v>
      </c>
      <c r="C490" s="266" t="s">
        <v>82</v>
      </c>
      <c r="D490" s="266">
        <v>0</v>
      </c>
      <c r="E490" s="266">
        <v>2</v>
      </c>
      <c r="F490" s="266">
        <v>0</v>
      </c>
      <c r="G490" s="266">
        <v>0</v>
      </c>
      <c r="H490" s="266">
        <v>0</v>
      </c>
      <c r="I490" s="267"/>
      <c r="J490" s="266" t="s">
        <v>27</v>
      </c>
    </row>
    <row r="491" spans="1:10" x14ac:dyDescent="0.15">
      <c r="A491" s="266">
        <v>2023</v>
      </c>
      <c r="B491" s="266">
        <v>2</v>
      </c>
      <c r="C491" s="266" t="s">
        <v>124</v>
      </c>
      <c r="D491" s="266">
        <v>0</v>
      </c>
      <c r="E491" s="266">
        <v>13</v>
      </c>
      <c r="F491" s="266">
        <v>0</v>
      </c>
      <c r="G491" s="266">
        <v>0</v>
      </c>
      <c r="H491" s="266">
        <v>0</v>
      </c>
      <c r="I491" s="267"/>
      <c r="J491" s="266" t="s">
        <v>26</v>
      </c>
    </row>
    <row r="492" spans="1:10" x14ac:dyDescent="0.15">
      <c r="A492" s="266">
        <v>2023</v>
      </c>
      <c r="B492" s="266">
        <v>2</v>
      </c>
      <c r="C492" s="266" t="s">
        <v>84</v>
      </c>
      <c r="D492" s="266">
        <v>0</v>
      </c>
      <c r="E492" s="266">
        <v>5</v>
      </c>
      <c r="F492" s="266">
        <v>0</v>
      </c>
      <c r="G492" s="266">
        <v>0</v>
      </c>
      <c r="H492" s="266">
        <v>0</v>
      </c>
      <c r="I492" s="267"/>
      <c r="J492" s="266" t="s">
        <v>28</v>
      </c>
    </row>
    <row r="493" spans="1:10" x14ac:dyDescent="0.15">
      <c r="A493" s="266">
        <v>2023</v>
      </c>
      <c r="B493" s="266">
        <v>2</v>
      </c>
      <c r="C493" s="266" t="s">
        <v>84</v>
      </c>
      <c r="D493" s="266">
        <v>1</v>
      </c>
      <c r="E493" s="266">
        <v>5</v>
      </c>
      <c r="F493" s="266">
        <v>0</v>
      </c>
      <c r="G493" s="266">
        <v>0</v>
      </c>
      <c r="H493" s="266">
        <v>2</v>
      </c>
      <c r="I493" s="267"/>
      <c r="J493" s="266" t="s">
        <v>26</v>
      </c>
    </row>
    <row r="494" spans="1:10" x14ac:dyDescent="0.15">
      <c r="A494" s="266">
        <v>2023</v>
      </c>
      <c r="B494" s="266">
        <v>3</v>
      </c>
      <c r="C494" s="266" t="s">
        <v>72</v>
      </c>
      <c r="D494" s="266">
        <v>10</v>
      </c>
      <c r="E494" s="266">
        <v>64</v>
      </c>
      <c r="F494" s="266">
        <v>0</v>
      </c>
      <c r="G494" s="266">
        <v>2</v>
      </c>
      <c r="H494" s="266">
        <v>10</v>
      </c>
      <c r="I494" s="267"/>
      <c r="J494" s="266" t="s">
        <v>24</v>
      </c>
    </row>
    <row r="495" spans="1:10" x14ac:dyDescent="0.15">
      <c r="A495" s="266">
        <v>2023</v>
      </c>
      <c r="B495" s="266">
        <v>3</v>
      </c>
      <c r="C495" s="266" t="s">
        <v>123</v>
      </c>
      <c r="D495" s="266">
        <v>0</v>
      </c>
      <c r="E495" s="266">
        <v>12</v>
      </c>
      <c r="F495" s="266">
        <v>0</v>
      </c>
      <c r="G495" s="266">
        <v>0</v>
      </c>
      <c r="H495" s="266">
        <v>0</v>
      </c>
      <c r="I495" s="267"/>
      <c r="J495" s="266" t="s">
        <v>28</v>
      </c>
    </row>
    <row r="496" spans="1:10" x14ac:dyDescent="0.15">
      <c r="A496" s="266">
        <v>2023</v>
      </c>
      <c r="B496" s="266">
        <v>3</v>
      </c>
      <c r="C496" s="266" t="s">
        <v>74</v>
      </c>
      <c r="D496" s="266">
        <v>1</v>
      </c>
      <c r="E496" s="266">
        <v>3</v>
      </c>
      <c r="F496" s="266">
        <v>0</v>
      </c>
      <c r="G496" s="266">
        <v>1</v>
      </c>
      <c r="H496" s="266">
        <v>0</v>
      </c>
      <c r="I496" s="267"/>
      <c r="J496" s="266" t="s">
        <v>26</v>
      </c>
    </row>
    <row r="497" spans="1:10" x14ac:dyDescent="0.15">
      <c r="A497" s="266">
        <v>2023</v>
      </c>
      <c r="B497" s="266">
        <v>3</v>
      </c>
      <c r="C497" s="266" t="s">
        <v>75</v>
      </c>
      <c r="D497" s="266">
        <v>0</v>
      </c>
      <c r="E497" s="266">
        <v>19</v>
      </c>
      <c r="F497" s="266">
        <v>0</v>
      </c>
      <c r="G497" s="266">
        <v>0</v>
      </c>
      <c r="H497" s="266">
        <v>0</v>
      </c>
      <c r="I497" s="267"/>
      <c r="J497" s="266" t="s">
        <v>28</v>
      </c>
    </row>
    <row r="498" spans="1:10" x14ac:dyDescent="0.15">
      <c r="A498" s="266">
        <v>2023</v>
      </c>
      <c r="B498" s="266">
        <v>3</v>
      </c>
      <c r="C498" s="266" t="s">
        <v>78</v>
      </c>
      <c r="D498" s="266">
        <v>0</v>
      </c>
      <c r="E498" s="266">
        <v>44</v>
      </c>
      <c r="F498" s="266">
        <v>0</v>
      </c>
      <c r="G498" s="266">
        <v>0</v>
      </c>
      <c r="H498" s="266">
        <v>0</v>
      </c>
      <c r="I498" s="267"/>
      <c r="J498" s="266" t="s">
        <v>28</v>
      </c>
    </row>
    <row r="499" spans="1:10" x14ac:dyDescent="0.15">
      <c r="A499" s="266">
        <v>2023</v>
      </c>
      <c r="B499" s="266">
        <v>3</v>
      </c>
      <c r="C499" s="266" t="s">
        <v>78</v>
      </c>
      <c r="D499" s="266">
        <v>1</v>
      </c>
      <c r="E499" s="266">
        <v>26</v>
      </c>
      <c r="F499" s="266">
        <v>0</v>
      </c>
      <c r="G499" s="266">
        <v>0</v>
      </c>
      <c r="H499" s="266">
        <v>1</v>
      </c>
      <c r="I499" s="267"/>
      <c r="J499" s="266" t="s">
        <v>26</v>
      </c>
    </row>
    <row r="500" spans="1:10" x14ac:dyDescent="0.15">
      <c r="A500" s="266">
        <v>2023</v>
      </c>
      <c r="B500" s="266">
        <v>3</v>
      </c>
      <c r="C500" s="266" t="s">
        <v>81</v>
      </c>
      <c r="D500" s="266">
        <v>0</v>
      </c>
      <c r="E500" s="266">
        <v>1</v>
      </c>
      <c r="F500" s="266">
        <v>0</v>
      </c>
      <c r="G500" s="266">
        <v>0</v>
      </c>
      <c r="H500" s="266">
        <v>0</v>
      </c>
      <c r="I500" s="267"/>
      <c r="J500" s="266" t="s">
        <v>27</v>
      </c>
    </row>
    <row r="501" spans="1:10" x14ac:dyDescent="0.15">
      <c r="A501" s="266">
        <v>2023</v>
      </c>
      <c r="B501" s="266">
        <v>3</v>
      </c>
      <c r="C501" s="266" t="s">
        <v>81</v>
      </c>
      <c r="D501" s="266">
        <v>1</v>
      </c>
      <c r="E501" s="266">
        <v>3</v>
      </c>
      <c r="F501" s="266">
        <v>0</v>
      </c>
      <c r="G501" s="266">
        <v>1</v>
      </c>
      <c r="H501" s="266">
        <v>0</v>
      </c>
      <c r="I501" s="267"/>
      <c r="J501" s="266" t="s">
        <v>28</v>
      </c>
    </row>
    <row r="502" spans="1:10" x14ac:dyDescent="0.15">
      <c r="A502" s="266">
        <v>2023</v>
      </c>
      <c r="B502" s="266">
        <v>3</v>
      </c>
      <c r="C502" s="266" t="s">
        <v>124</v>
      </c>
      <c r="D502" s="266">
        <v>2</v>
      </c>
      <c r="E502" s="266">
        <v>36</v>
      </c>
      <c r="F502" s="266">
        <v>0</v>
      </c>
      <c r="G502" s="266">
        <v>0</v>
      </c>
      <c r="H502" s="266">
        <v>3</v>
      </c>
      <c r="I502" s="267"/>
      <c r="J502" s="266" t="s">
        <v>28</v>
      </c>
    </row>
    <row r="503" spans="1:10" x14ac:dyDescent="0.15">
      <c r="A503" s="266">
        <v>2023</v>
      </c>
      <c r="B503" s="266">
        <v>3</v>
      </c>
      <c r="C503" s="266" t="s">
        <v>86</v>
      </c>
      <c r="D503" s="266">
        <v>0</v>
      </c>
      <c r="E503" s="266">
        <v>4</v>
      </c>
      <c r="F503" s="266">
        <v>0</v>
      </c>
      <c r="G503" s="266">
        <v>0</v>
      </c>
      <c r="H503" s="266">
        <v>0</v>
      </c>
      <c r="I503" s="267"/>
      <c r="J503" s="266" t="s">
        <v>27</v>
      </c>
    </row>
    <row r="504" spans="1:10" x14ac:dyDescent="0.15">
      <c r="A504" s="266">
        <v>2023</v>
      </c>
      <c r="B504" s="266">
        <v>3</v>
      </c>
      <c r="C504" s="266" t="s">
        <v>85</v>
      </c>
      <c r="D504" s="266">
        <v>0</v>
      </c>
      <c r="E504" s="266">
        <v>5</v>
      </c>
      <c r="F504" s="266">
        <v>0</v>
      </c>
      <c r="G504" s="266">
        <v>0</v>
      </c>
      <c r="H504" s="266">
        <v>0</v>
      </c>
      <c r="I504" s="267"/>
      <c r="J504" s="266" t="s">
        <v>28</v>
      </c>
    </row>
    <row r="505" spans="1:10" x14ac:dyDescent="0.15">
      <c r="A505" s="266">
        <v>2023</v>
      </c>
      <c r="B505" s="266">
        <v>4</v>
      </c>
      <c r="C505" s="266" t="s">
        <v>72</v>
      </c>
      <c r="D505" s="266">
        <v>8</v>
      </c>
      <c r="E505" s="266">
        <v>55</v>
      </c>
      <c r="F505" s="266">
        <v>0</v>
      </c>
      <c r="G505" s="266">
        <v>1</v>
      </c>
      <c r="H505" s="266">
        <v>7</v>
      </c>
      <c r="I505" s="267"/>
      <c r="J505" s="266" t="s">
        <v>24</v>
      </c>
    </row>
    <row r="506" spans="1:10" x14ac:dyDescent="0.15">
      <c r="A506" s="266">
        <v>2023</v>
      </c>
      <c r="B506" s="266">
        <v>4</v>
      </c>
      <c r="C506" s="266" t="s">
        <v>123</v>
      </c>
      <c r="D506" s="266">
        <v>0</v>
      </c>
      <c r="E506" s="266">
        <v>3</v>
      </c>
      <c r="F506" s="266">
        <v>0</v>
      </c>
      <c r="G506" s="266">
        <v>0</v>
      </c>
      <c r="H506" s="266">
        <v>0</v>
      </c>
      <c r="I506" s="267"/>
      <c r="J506" s="266" t="s">
        <v>26</v>
      </c>
    </row>
    <row r="507" spans="1:10" x14ac:dyDescent="0.15">
      <c r="A507" s="266">
        <v>2023</v>
      </c>
      <c r="B507" s="266">
        <v>4</v>
      </c>
      <c r="C507" s="266" t="s">
        <v>73</v>
      </c>
      <c r="D507" s="266">
        <v>0</v>
      </c>
      <c r="E507" s="266">
        <v>13</v>
      </c>
      <c r="F507" s="266">
        <v>0</v>
      </c>
      <c r="G507" s="266">
        <v>0</v>
      </c>
      <c r="H507" s="266">
        <v>0</v>
      </c>
      <c r="I507" s="267"/>
      <c r="J507" s="266" t="s">
        <v>27</v>
      </c>
    </row>
    <row r="508" spans="1:10" x14ac:dyDescent="0.15">
      <c r="A508" s="266">
        <v>2023</v>
      </c>
      <c r="B508" s="266">
        <v>4</v>
      </c>
      <c r="C508" s="266" t="s">
        <v>73</v>
      </c>
      <c r="D508" s="266">
        <v>0</v>
      </c>
      <c r="E508" s="266">
        <v>12</v>
      </c>
      <c r="F508" s="266">
        <v>0</v>
      </c>
      <c r="G508" s="266">
        <v>0</v>
      </c>
      <c r="H508" s="266">
        <v>0</v>
      </c>
      <c r="I508" s="267"/>
      <c r="J508" s="266" t="s">
        <v>28</v>
      </c>
    </row>
    <row r="509" spans="1:10" x14ac:dyDescent="0.15">
      <c r="A509" s="266">
        <v>2023</v>
      </c>
      <c r="B509" s="266">
        <v>4</v>
      </c>
      <c r="C509" s="266" t="s">
        <v>80</v>
      </c>
      <c r="D509" s="266">
        <v>0</v>
      </c>
      <c r="E509" s="266">
        <v>11</v>
      </c>
      <c r="F509" s="266">
        <v>0</v>
      </c>
      <c r="G509" s="266">
        <v>0</v>
      </c>
      <c r="H509" s="266">
        <v>0</v>
      </c>
      <c r="I509" s="267"/>
      <c r="J509" s="266" t="s">
        <v>26</v>
      </c>
    </row>
    <row r="510" spans="1:10" x14ac:dyDescent="0.15">
      <c r="A510" s="266">
        <v>2023</v>
      </c>
      <c r="B510" s="266">
        <v>4</v>
      </c>
      <c r="C510" s="266" t="s">
        <v>124</v>
      </c>
      <c r="D510" s="266">
        <v>6</v>
      </c>
      <c r="E510" s="266">
        <v>40</v>
      </c>
      <c r="F510" s="266">
        <v>0</v>
      </c>
      <c r="G510" s="266">
        <v>1</v>
      </c>
      <c r="H510" s="266">
        <v>6</v>
      </c>
      <c r="I510" s="267"/>
      <c r="J510" s="266" t="s">
        <v>27</v>
      </c>
    </row>
    <row r="511" spans="1:10" x14ac:dyDescent="0.15">
      <c r="A511" s="266">
        <v>2023</v>
      </c>
      <c r="B511" s="266">
        <v>4</v>
      </c>
      <c r="C511" s="266" t="s">
        <v>82</v>
      </c>
      <c r="D511" s="266">
        <v>0</v>
      </c>
      <c r="E511" s="266">
        <v>3</v>
      </c>
      <c r="F511" s="266">
        <v>0</v>
      </c>
      <c r="G511" s="266">
        <v>0</v>
      </c>
      <c r="H511" s="266">
        <v>0</v>
      </c>
      <c r="I511" s="267"/>
      <c r="J511" s="266" t="s">
        <v>28</v>
      </c>
    </row>
    <row r="512" spans="1:10" x14ac:dyDescent="0.15">
      <c r="A512" s="266">
        <v>2023</v>
      </c>
      <c r="B512" s="266">
        <v>4</v>
      </c>
      <c r="C512" s="266" t="s">
        <v>85</v>
      </c>
      <c r="D512" s="266">
        <v>0</v>
      </c>
      <c r="E512" s="266">
        <v>2</v>
      </c>
      <c r="F512" s="266">
        <v>0</v>
      </c>
      <c r="G512" s="266">
        <v>0</v>
      </c>
      <c r="H512" s="266">
        <v>0</v>
      </c>
      <c r="I512" s="267"/>
      <c r="J512" s="266" t="s">
        <v>24</v>
      </c>
    </row>
    <row r="513" spans="1:10" x14ac:dyDescent="0.15">
      <c r="A513" s="266">
        <v>2023</v>
      </c>
      <c r="B513" s="266">
        <v>5</v>
      </c>
      <c r="C513" s="266" t="s">
        <v>73</v>
      </c>
      <c r="D513" s="266">
        <v>0</v>
      </c>
      <c r="E513" s="266">
        <v>17</v>
      </c>
      <c r="F513" s="266">
        <v>0</v>
      </c>
      <c r="G513" s="266">
        <v>0</v>
      </c>
      <c r="H513" s="266">
        <v>0</v>
      </c>
      <c r="I513" s="267"/>
      <c r="J513" s="266" t="s">
        <v>26</v>
      </c>
    </row>
    <row r="514" spans="1:10" x14ac:dyDescent="0.15">
      <c r="A514" s="266">
        <v>2023</v>
      </c>
      <c r="B514" s="266">
        <v>5</v>
      </c>
      <c r="C514" s="266" t="s">
        <v>75</v>
      </c>
      <c r="D514" s="266">
        <v>0</v>
      </c>
      <c r="E514" s="266">
        <v>9</v>
      </c>
      <c r="F514" s="266">
        <v>0</v>
      </c>
      <c r="G514" s="266">
        <v>0</v>
      </c>
      <c r="H514" s="266">
        <v>0</v>
      </c>
      <c r="I514" s="267"/>
      <c r="J514" s="266" t="s">
        <v>24</v>
      </c>
    </row>
    <row r="515" spans="1:10" x14ac:dyDescent="0.15">
      <c r="A515" s="266">
        <v>2023</v>
      </c>
      <c r="B515" s="266">
        <v>5</v>
      </c>
      <c r="C515" s="266" t="s">
        <v>75</v>
      </c>
      <c r="D515" s="266">
        <v>0</v>
      </c>
      <c r="E515" s="266">
        <v>12</v>
      </c>
      <c r="F515" s="266">
        <v>0</v>
      </c>
      <c r="G515" s="266">
        <v>0</v>
      </c>
      <c r="H515" s="266">
        <v>0</v>
      </c>
      <c r="I515" s="267"/>
      <c r="J515" s="266" t="s">
        <v>27</v>
      </c>
    </row>
    <row r="516" spans="1:10" x14ac:dyDescent="0.15">
      <c r="A516" s="266">
        <v>2023</v>
      </c>
      <c r="B516" s="266">
        <v>5</v>
      </c>
      <c r="C516" s="266" t="s">
        <v>80</v>
      </c>
      <c r="D516" s="266">
        <v>2</v>
      </c>
      <c r="E516" s="266">
        <v>15</v>
      </c>
      <c r="F516" s="266">
        <v>0</v>
      </c>
      <c r="G516" s="266">
        <v>1</v>
      </c>
      <c r="H516" s="266">
        <v>1</v>
      </c>
      <c r="I516" s="267"/>
      <c r="J516" s="266" t="s">
        <v>25</v>
      </c>
    </row>
    <row r="517" spans="1:10" x14ac:dyDescent="0.15">
      <c r="A517" s="266">
        <v>2023</v>
      </c>
      <c r="B517" s="266">
        <v>5</v>
      </c>
      <c r="C517" s="266" t="s">
        <v>79</v>
      </c>
      <c r="D517" s="266">
        <v>0</v>
      </c>
      <c r="E517" s="266">
        <v>1</v>
      </c>
      <c r="F517" s="266">
        <v>0</v>
      </c>
      <c r="G517" s="266">
        <v>0</v>
      </c>
      <c r="H517" s="266">
        <v>0</v>
      </c>
      <c r="I517" s="267"/>
      <c r="J517" s="266" t="s">
        <v>25</v>
      </c>
    </row>
    <row r="518" spans="1:10" x14ac:dyDescent="0.15">
      <c r="A518" s="266">
        <v>2023</v>
      </c>
      <c r="B518" s="266">
        <v>5</v>
      </c>
      <c r="C518" s="266" t="s">
        <v>124</v>
      </c>
      <c r="D518" s="266">
        <v>5</v>
      </c>
      <c r="E518" s="266">
        <v>37</v>
      </c>
      <c r="F518" s="266">
        <v>0</v>
      </c>
      <c r="G518" s="266">
        <v>0</v>
      </c>
      <c r="H518" s="266">
        <v>5</v>
      </c>
      <c r="I518" s="267"/>
      <c r="J518" s="266" t="s">
        <v>27</v>
      </c>
    </row>
    <row r="519" spans="1:10" x14ac:dyDescent="0.15">
      <c r="A519" s="266">
        <v>2023</v>
      </c>
      <c r="B519" s="266">
        <v>5</v>
      </c>
      <c r="C519" s="266" t="s">
        <v>82</v>
      </c>
      <c r="D519" s="266">
        <v>0</v>
      </c>
      <c r="E519" s="266">
        <v>1</v>
      </c>
      <c r="F519" s="266">
        <v>0</v>
      </c>
      <c r="G519" s="266">
        <v>0</v>
      </c>
      <c r="H519" s="266">
        <v>0</v>
      </c>
      <c r="I519" s="267"/>
      <c r="J519" s="266" t="s">
        <v>25</v>
      </c>
    </row>
    <row r="520" spans="1:10" x14ac:dyDescent="0.15">
      <c r="A520" s="266">
        <v>2023</v>
      </c>
      <c r="B520" s="266">
        <v>6</v>
      </c>
      <c r="C520" s="266" t="s">
        <v>123</v>
      </c>
      <c r="D520" s="266">
        <v>0</v>
      </c>
      <c r="E520" s="266">
        <v>3</v>
      </c>
      <c r="F520" s="266">
        <v>0</v>
      </c>
      <c r="G520" s="266">
        <v>0</v>
      </c>
      <c r="H520" s="266">
        <v>0</v>
      </c>
      <c r="I520" s="267"/>
      <c r="J520" s="266" t="s">
        <v>25</v>
      </c>
    </row>
    <row r="521" spans="1:10" x14ac:dyDescent="0.15">
      <c r="A521" s="266">
        <v>2023</v>
      </c>
      <c r="B521" s="266">
        <v>6</v>
      </c>
      <c r="C521" s="266" t="s">
        <v>76</v>
      </c>
      <c r="D521" s="266">
        <v>3</v>
      </c>
      <c r="E521" s="266">
        <v>16</v>
      </c>
      <c r="F521" s="266">
        <v>0</v>
      </c>
      <c r="G521" s="266">
        <v>0</v>
      </c>
      <c r="H521" s="266">
        <v>4</v>
      </c>
      <c r="I521" s="267"/>
      <c r="J521" s="266" t="s">
        <v>24</v>
      </c>
    </row>
    <row r="522" spans="1:10" x14ac:dyDescent="0.15">
      <c r="A522" s="266">
        <v>2023</v>
      </c>
      <c r="B522" s="266">
        <v>6</v>
      </c>
      <c r="C522" s="266" t="s">
        <v>75</v>
      </c>
      <c r="D522" s="266">
        <v>1</v>
      </c>
      <c r="E522" s="266">
        <v>3</v>
      </c>
      <c r="F522" s="266">
        <v>0</v>
      </c>
      <c r="G522" s="266">
        <v>1</v>
      </c>
      <c r="H522" s="266">
        <v>0</v>
      </c>
      <c r="I522" s="267"/>
      <c r="J522" s="266" t="s">
        <v>24</v>
      </c>
    </row>
    <row r="523" spans="1:10" x14ac:dyDescent="0.15">
      <c r="A523" s="266">
        <v>2023</v>
      </c>
      <c r="B523" s="266">
        <v>6</v>
      </c>
      <c r="C523" s="266" t="s">
        <v>82</v>
      </c>
      <c r="D523" s="266">
        <v>0</v>
      </c>
      <c r="E523" s="266">
        <v>6</v>
      </c>
      <c r="F523" s="266">
        <v>0</v>
      </c>
      <c r="G523" s="266">
        <v>0</v>
      </c>
      <c r="H523" s="266">
        <v>0</v>
      </c>
      <c r="I523" s="267"/>
      <c r="J523" s="266" t="s">
        <v>28</v>
      </c>
    </row>
    <row r="524" spans="1:10" x14ac:dyDescent="0.15">
      <c r="A524" s="266">
        <v>2023</v>
      </c>
      <c r="B524" s="266">
        <v>6</v>
      </c>
      <c r="C524" s="266" t="s">
        <v>84</v>
      </c>
      <c r="D524" s="266">
        <v>0</v>
      </c>
      <c r="E524" s="266">
        <v>4</v>
      </c>
      <c r="F524" s="266">
        <v>0</v>
      </c>
      <c r="G524" s="266">
        <v>0</v>
      </c>
      <c r="H524" s="266">
        <v>0</v>
      </c>
      <c r="I524" s="267"/>
      <c r="J524" s="266" t="s">
        <v>25</v>
      </c>
    </row>
    <row r="525" spans="1:10" x14ac:dyDescent="0.15">
      <c r="A525" s="266">
        <v>2023</v>
      </c>
      <c r="B525" s="266">
        <v>7</v>
      </c>
      <c r="C525" s="266" t="s">
        <v>72</v>
      </c>
      <c r="D525" s="266">
        <v>7</v>
      </c>
      <c r="E525" s="266">
        <v>57</v>
      </c>
      <c r="F525" s="266">
        <v>0</v>
      </c>
      <c r="G525" s="266">
        <v>2</v>
      </c>
      <c r="H525" s="266">
        <v>5</v>
      </c>
      <c r="I525" s="267"/>
      <c r="J525" s="266" t="s">
        <v>25</v>
      </c>
    </row>
    <row r="526" spans="1:10" x14ac:dyDescent="0.15">
      <c r="A526" s="266">
        <v>2023</v>
      </c>
      <c r="B526" s="266">
        <v>7</v>
      </c>
      <c r="C526" s="266" t="s">
        <v>123</v>
      </c>
      <c r="D526" s="266">
        <v>0</v>
      </c>
      <c r="E526" s="266">
        <v>9</v>
      </c>
      <c r="F526" s="266">
        <v>0</v>
      </c>
      <c r="G526" s="266">
        <v>0</v>
      </c>
      <c r="H526" s="266">
        <v>0</v>
      </c>
      <c r="I526" s="267"/>
      <c r="J526" s="266" t="s">
        <v>27</v>
      </c>
    </row>
    <row r="527" spans="1:10" x14ac:dyDescent="0.15">
      <c r="A527" s="266">
        <v>2023</v>
      </c>
      <c r="B527" s="266">
        <v>7</v>
      </c>
      <c r="C527" s="266" t="s">
        <v>74</v>
      </c>
      <c r="D527" s="266">
        <v>1</v>
      </c>
      <c r="E527" s="266">
        <v>4</v>
      </c>
      <c r="F527" s="266">
        <v>0</v>
      </c>
      <c r="G527" s="266">
        <v>0</v>
      </c>
      <c r="H527" s="266">
        <v>1</v>
      </c>
      <c r="I527" s="267"/>
      <c r="J527" s="266" t="s">
        <v>27</v>
      </c>
    </row>
    <row r="528" spans="1:10" x14ac:dyDescent="0.15">
      <c r="A528" s="266">
        <v>2023</v>
      </c>
      <c r="B528" s="266">
        <v>7</v>
      </c>
      <c r="C528" s="266" t="s">
        <v>76</v>
      </c>
      <c r="D528" s="266">
        <v>1</v>
      </c>
      <c r="E528" s="266">
        <v>8</v>
      </c>
      <c r="F528" s="266">
        <v>0</v>
      </c>
      <c r="G528" s="266">
        <v>0</v>
      </c>
      <c r="H528" s="266">
        <v>1</v>
      </c>
      <c r="I528" s="267"/>
      <c r="J528" s="266" t="s">
        <v>26</v>
      </c>
    </row>
    <row r="529" spans="1:10" x14ac:dyDescent="0.15">
      <c r="A529" s="266">
        <v>2023</v>
      </c>
      <c r="B529" s="266">
        <v>7</v>
      </c>
      <c r="C529" s="266" t="s">
        <v>77</v>
      </c>
      <c r="D529" s="266">
        <v>2</v>
      </c>
      <c r="E529" s="266">
        <v>7</v>
      </c>
      <c r="F529" s="266">
        <v>0</v>
      </c>
      <c r="G529" s="266">
        <v>0</v>
      </c>
      <c r="H529" s="266">
        <v>2</v>
      </c>
      <c r="I529" s="267"/>
      <c r="J529" s="266" t="s">
        <v>25</v>
      </c>
    </row>
    <row r="530" spans="1:10" x14ac:dyDescent="0.15">
      <c r="A530" s="266">
        <v>2023</v>
      </c>
      <c r="B530" s="266">
        <v>7</v>
      </c>
      <c r="C530" s="266" t="s">
        <v>78</v>
      </c>
      <c r="D530" s="266">
        <v>1</v>
      </c>
      <c r="E530" s="266">
        <v>4</v>
      </c>
      <c r="F530" s="266">
        <v>0</v>
      </c>
      <c r="G530" s="266">
        <v>0</v>
      </c>
      <c r="H530" s="266">
        <v>1</v>
      </c>
      <c r="I530" s="267"/>
      <c r="J530" s="266" t="s">
        <v>24</v>
      </c>
    </row>
    <row r="531" spans="1:10" x14ac:dyDescent="0.15">
      <c r="A531" s="266">
        <v>2023</v>
      </c>
      <c r="B531" s="266">
        <v>7</v>
      </c>
      <c r="C531" s="266" t="s">
        <v>80</v>
      </c>
      <c r="D531" s="266">
        <v>0</v>
      </c>
      <c r="E531" s="266">
        <v>12</v>
      </c>
      <c r="F531" s="266">
        <v>0</v>
      </c>
      <c r="G531" s="266">
        <v>0</v>
      </c>
      <c r="H531" s="266">
        <v>0</v>
      </c>
      <c r="I531" s="267"/>
      <c r="J531" s="266" t="s">
        <v>25</v>
      </c>
    </row>
    <row r="532" spans="1:10" x14ac:dyDescent="0.15">
      <c r="A532" s="266">
        <v>2023</v>
      </c>
      <c r="B532" s="266">
        <v>7</v>
      </c>
      <c r="C532" s="266" t="s">
        <v>124</v>
      </c>
      <c r="D532" s="266">
        <v>2</v>
      </c>
      <c r="E532" s="266">
        <v>41</v>
      </c>
      <c r="F532" s="266">
        <v>0</v>
      </c>
      <c r="G532" s="266">
        <v>1</v>
      </c>
      <c r="H532" s="266">
        <v>1</v>
      </c>
      <c r="I532" s="267"/>
      <c r="J532" s="266" t="s">
        <v>28</v>
      </c>
    </row>
    <row r="533" spans="1:10" x14ac:dyDescent="0.15">
      <c r="A533" s="266">
        <v>2023</v>
      </c>
      <c r="B533" s="266">
        <v>7</v>
      </c>
      <c r="C533" s="266" t="s">
        <v>82</v>
      </c>
      <c r="D533" s="266">
        <v>0</v>
      </c>
      <c r="E533" s="266">
        <v>5</v>
      </c>
      <c r="F533" s="266">
        <v>0</v>
      </c>
      <c r="G533" s="266">
        <v>0</v>
      </c>
      <c r="H533" s="266">
        <v>0</v>
      </c>
      <c r="I533" s="267"/>
      <c r="J533" s="266" t="s">
        <v>25</v>
      </c>
    </row>
    <row r="534" spans="1:10" x14ac:dyDescent="0.15">
      <c r="A534" s="266">
        <v>2023</v>
      </c>
      <c r="B534" s="266">
        <v>7</v>
      </c>
      <c r="C534" s="266" t="s">
        <v>124</v>
      </c>
      <c r="D534" s="266">
        <v>0</v>
      </c>
      <c r="E534" s="266">
        <v>4</v>
      </c>
      <c r="F534" s="266">
        <v>0</v>
      </c>
      <c r="G534" s="266">
        <v>0</v>
      </c>
      <c r="H534" s="266">
        <v>0</v>
      </c>
      <c r="I534" s="267"/>
      <c r="J534" s="266" t="s">
        <v>24</v>
      </c>
    </row>
    <row r="535" spans="1:10" x14ac:dyDescent="0.15">
      <c r="A535" s="266">
        <v>2023</v>
      </c>
      <c r="B535" s="266">
        <v>7</v>
      </c>
      <c r="C535" s="266" t="s">
        <v>86</v>
      </c>
      <c r="D535" s="266">
        <v>1</v>
      </c>
      <c r="E535" s="266">
        <v>1</v>
      </c>
      <c r="F535" s="266">
        <v>0</v>
      </c>
      <c r="G535" s="266">
        <v>0</v>
      </c>
      <c r="H535" s="266">
        <v>1</v>
      </c>
      <c r="I535" s="267"/>
      <c r="J535" s="266" t="s">
        <v>25</v>
      </c>
    </row>
    <row r="536" spans="1:10" x14ac:dyDescent="0.15">
      <c r="A536" s="266">
        <v>2023</v>
      </c>
      <c r="B536" s="266">
        <v>7</v>
      </c>
      <c r="C536" s="266" t="s">
        <v>84</v>
      </c>
      <c r="D536" s="266">
        <v>2</v>
      </c>
      <c r="E536" s="266">
        <v>4</v>
      </c>
      <c r="F536" s="266">
        <v>0</v>
      </c>
      <c r="G536" s="266">
        <v>1</v>
      </c>
      <c r="H536" s="266">
        <v>1</v>
      </c>
      <c r="I536" s="267"/>
      <c r="J536" s="266" t="s">
        <v>26</v>
      </c>
    </row>
    <row r="537" spans="1:10" x14ac:dyDescent="0.15">
      <c r="A537" s="266">
        <v>2023</v>
      </c>
      <c r="B537" s="266">
        <v>7</v>
      </c>
      <c r="C537" s="266" t="s">
        <v>85</v>
      </c>
      <c r="D537" s="266">
        <v>0</v>
      </c>
      <c r="E537" s="266">
        <v>2</v>
      </c>
      <c r="F537" s="266">
        <v>0</v>
      </c>
      <c r="G537" s="266">
        <v>0</v>
      </c>
      <c r="H537" s="266">
        <v>0</v>
      </c>
      <c r="I537" s="267"/>
      <c r="J537" s="266" t="s">
        <v>26</v>
      </c>
    </row>
    <row r="538" spans="1:10" x14ac:dyDescent="0.15">
      <c r="A538" s="266">
        <v>2023</v>
      </c>
      <c r="B538" s="266">
        <v>8</v>
      </c>
      <c r="C538" s="266" t="s">
        <v>73</v>
      </c>
      <c r="D538" s="266">
        <v>1</v>
      </c>
      <c r="E538" s="266">
        <v>16</v>
      </c>
      <c r="F538" s="266">
        <v>0</v>
      </c>
      <c r="G538" s="266">
        <v>0</v>
      </c>
      <c r="H538" s="266">
        <v>2</v>
      </c>
      <c r="I538" s="267"/>
      <c r="J538" s="266" t="s">
        <v>26</v>
      </c>
    </row>
    <row r="539" spans="1:10" x14ac:dyDescent="0.15">
      <c r="A539" s="266">
        <v>2023</v>
      </c>
      <c r="B539" s="266">
        <v>8</v>
      </c>
      <c r="C539" s="266" t="s">
        <v>74</v>
      </c>
      <c r="D539" s="266">
        <v>0</v>
      </c>
      <c r="E539" s="266">
        <v>21</v>
      </c>
      <c r="F539" s="266">
        <v>0</v>
      </c>
      <c r="G539" s="266">
        <v>0</v>
      </c>
      <c r="H539" s="266">
        <v>0</v>
      </c>
      <c r="I539" s="267"/>
      <c r="J539" s="266" t="s">
        <v>28</v>
      </c>
    </row>
    <row r="540" spans="1:10" x14ac:dyDescent="0.15">
      <c r="A540" s="266">
        <v>2023</v>
      </c>
      <c r="B540" s="266">
        <v>8</v>
      </c>
      <c r="C540" s="266" t="s">
        <v>74</v>
      </c>
      <c r="D540" s="266">
        <v>0</v>
      </c>
      <c r="E540" s="266">
        <v>3</v>
      </c>
      <c r="F540" s="266">
        <v>0</v>
      </c>
      <c r="G540" s="266">
        <v>0</v>
      </c>
      <c r="H540" s="266">
        <v>0</v>
      </c>
      <c r="I540" s="267"/>
      <c r="J540" s="266" t="s">
        <v>25</v>
      </c>
    </row>
    <row r="541" spans="1:10" x14ac:dyDescent="0.15">
      <c r="A541" s="266">
        <v>2023</v>
      </c>
      <c r="B541" s="266">
        <v>8</v>
      </c>
      <c r="C541" s="266" t="s">
        <v>75</v>
      </c>
      <c r="D541" s="266">
        <v>0</v>
      </c>
      <c r="E541" s="266">
        <v>6</v>
      </c>
      <c r="F541" s="266">
        <v>0</v>
      </c>
      <c r="G541" s="266">
        <v>0</v>
      </c>
      <c r="H541" s="266">
        <v>0</v>
      </c>
      <c r="I541" s="267"/>
      <c r="J541" s="266" t="s">
        <v>25</v>
      </c>
    </row>
    <row r="542" spans="1:10" x14ac:dyDescent="0.15">
      <c r="A542" s="266">
        <v>2023</v>
      </c>
      <c r="B542" s="266">
        <v>8</v>
      </c>
      <c r="C542" s="266" t="s">
        <v>80</v>
      </c>
      <c r="D542" s="266">
        <v>5</v>
      </c>
      <c r="E542" s="266">
        <v>57</v>
      </c>
      <c r="F542" s="266">
        <v>0</v>
      </c>
      <c r="G542" s="266">
        <v>1</v>
      </c>
      <c r="H542" s="266">
        <v>5</v>
      </c>
      <c r="I542" s="267"/>
      <c r="J542" s="266" t="s">
        <v>27</v>
      </c>
    </row>
    <row r="543" spans="1:10" x14ac:dyDescent="0.15">
      <c r="A543" s="266">
        <v>2023</v>
      </c>
      <c r="B543" s="266">
        <v>8</v>
      </c>
      <c r="C543" s="266" t="s">
        <v>80</v>
      </c>
      <c r="D543" s="266">
        <v>0</v>
      </c>
      <c r="E543" s="266">
        <v>65</v>
      </c>
      <c r="F543" s="266">
        <v>0</v>
      </c>
      <c r="G543" s="266">
        <v>0</v>
      </c>
      <c r="H543" s="266">
        <v>0</v>
      </c>
      <c r="I543" s="267"/>
      <c r="J543" s="266" t="s">
        <v>28</v>
      </c>
    </row>
    <row r="544" spans="1:10" x14ac:dyDescent="0.15">
      <c r="A544" s="266">
        <v>2023</v>
      </c>
      <c r="B544" s="266">
        <v>8</v>
      </c>
      <c r="C544" s="266" t="s">
        <v>82</v>
      </c>
      <c r="D544" s="266">
        <v>1</v>
      </c>
      <c r="E544" s="266">
        <v>10</v>
      </c>
      <c r="F544" s="266">
        <v>0</v>
      </c>
      <c r="G544" s="266">
        <v>0</v>
      </c>
      <c r="H544" s="266">
        <v>2</v>
      </c>
      <c r="I544" s="267"/>
      <c r="J544" s="266" t="s">
        <v>28</v>
      </c>
    </row>
    <row r="545" spans="1:10" x14ac:dyDescent="0.15">
      <c r="A545" s="266">
        <v>2023</v>
      </c>
      <c r="B545" s="266">
        <v>8</v>
      </c>
      <c r="C545" s="266" t="s">
        <v>85</v>
      </c>
      <c r="D545" s="266">
        <v>0</v>
      </c>
      <c r="E545" s="266">
        <v>3</v>
      </c>
      <c r="F545" s="266">
        <v>0</v>
      </c>
      <c r="G545" s="266">
        <v>0</v>
      </c>
      <c r="H545" s="266">
        <v>0</v>
      </c>
      <c r="I545" s="267"/>
      <c r="J545" s="266" t="s">
        <v>28</v>
      </c>
    </row>
    <row r="546" spans="1:10" x14ac:dyDescent="0.15">
      <c r="A546" s="266">
        <v>2023</v>
      </c>
      <c r="B546" s="266">
        <v>8</v>
      </c>
      <c r="C546" s="266" t="s">
        <v>84</v>
      </c>
      <c r="D546" s="266">
        <v>0</v>
      </c>
      <c r="E546" s="266">
        <v>3</v>
      </c>
      <c r="F546" s="266">
        <v>0</v>
      </c>
      <c r="G546" s="266">
        <v>0</v>
      </c>
      <c r="H546" s="266">
        <v>0</v>
      </c>
      <c r="I546" s="267"/>
      <c r="J546" s="266" t="s">
        <v>26</v>
      </c>
    </row>
    <row r="547" spans="1:10" x14ac:dyDescent="0.15">
      <c r="A547" s="266">
        <v>2023</v>
      </c>
      <c r="B547" s="266">
        <v>9</v>
      </c>
      <c r="C547" s="266" t="s">
        <v>75</v>
      </c>
      <c r="D547" s="266">
        <v>0</v>
      </c>
      <c r="E547" s="266">
        <v>8</v>
      </c>
      <c r="F547" s="266">
        <v>0</v>
      </c>
      <c r="G547" s="266">
        <v>0</v>
      </c>
      <c r="H547" s="266">
        <v>0</v>
      </c>
      <c r="I547" s="267"/>
      <c r="J547" s="266" t="s">
        <v>27</v>
      </c>
    </row>
    <row r="548" spans="1:10" x14ac:dyDescent="0.15">
      <c r="A548" s="266">
        <v>2023</v>
      </c>
      <c r="B548" s="266">
        <v>9</v>
      </c>
      <c r="C548" s="266" t="s">
        <v>78</v>
      </c>
      <c r="D548" s="266">
        <v>0</v>
      </c>
      <c r="E548" s="266">
        <v>37</v>
      </c>
      <c r="F548" s="266">
        <v>0</v>
      </c>
      <c r="G548" s="266">
        <v>0</v>
      </c>
      <c r="H548" s="266">
        <v>0</v>
      </c>
      <c r="I548" s="267"/>
      <c r="J548" s="266" t="s">
        <v>27</v>
      </c>
    </row>
    <row r="549" spans="1:10" x14ac:dyDescent="0.15">
      <c r="A549" s="266">
        <v>2023</v>
      </c>
      <c r="B549" s="266">
        <v>9</v>
      </c>
      <c r="C549" s="266" t="s">
        <v>77</v>
      </c>
      <c r="D549" s="266">
        <v>0</v>
      </c>
      <c r="E549" s="266">
        <v>4</v>
      </c>
      <c r="F549" s="266">
        <v>0</v>
      </c>
      <c r="G549" s="266">
        <v>0</v>
      </c>
      <c r="H549" s="266">
        <v>0</v>
      </c>
      <c r="I549" s="267"/>
      <c r="J549" s="266" t="s">
        <v>24</v>
      </c>
    </row>
    <row r="550" spans="1:10" x14ac:dyDescent="0.15">
      <c r="A550" s="266">
        <v>2023</v>
      </c>
      <c r="B550" s="266">
        <v>9</v>
      </c>
      <c r="C550" s="266" t="s">
        <v>80</v>
      </c>
      <c r="D550" s="266">
        <v>0</v>
      </c>
      <c r="E550" s="266">
        <v>43</v>
      </c>
      <c r="F550" s="266">
        <v>0</v>
      </c>
      <c r="G550" s="266">
        <v>0</v>
      </c>
      <c r="H550" s="266">
        <v>0</v>
      </c>
      <c r="I550" s="267"/>
      <c r="J550" s="266" t="s">
        <v>28</v>
      </c>
    </row>
    <row r="551" spans="1:10" x14ac:dyDescent="0.15">
      <c r="A551" s="266">
        <v>2023</v>
      </c>
      <c r="B551" s="266">
        <v>9</v>
      </c>
      <c r="C551" s="266" t="s">
        <v>81</v>
      </c>
      <c r="D551" s="266">
        <v>0</v>
      </c>
      <c r="E551" s="266">
        <v>3</v>
      </c>
      <c r="F551" s="266">
        <v>0</v>
      </c>
      <c r="G551" s="266">
        <v>0</v>
      </c>
      <c r="H551" s="266">
        <v>0</v>
      </c>
      <c r="I551" s="267"/>
      <c r="J551" s="266" t="s">
        <v>25</v>
      </c>
    </row>
    <row r="552" spans="1:10" x14ac:dyDescent="0.15">
      <c r="A552" s="266">
        <v>2023</v>
      </c>
      <c r="B552" s="266">
        <v>9</v>
      </c>
      <c r="C552" s="266" t="s">
        <v>86</v>
      </c>
      <c r="D552" s="266">
        <v>0</v>
      </c>
      <c r="E552" s="266">
        <v>5</v>
      </c>
      <c r="F552" s="266">
        <v>0</v>
      </c>
      <c r="G552" s="266">
        <v>0</v>
      </c>
      <c r="H552" s="266">
        <v>0</v>
      </c>
      <c r="I552" s="267"/>
      <c r="J552" s="266" t="s">
        <v>25</v>
      </c>
    </row>
    <row r="553" spans="1:10" x14ac:dyDescent="0.15">
      <c r="A553" s="266">
        <v>2023</v>
      </c>
      <c r="B553" s="266">
        <v>9</v>
      </c>
      <c r="C553" s="266" t="s">
        <v>83</v>
      </c>
      <c r="D553" s="266">
        <v>0</v>
      </c>
      <c r="E553" s="266">
        <v>14</v>
      </c>
      <c r="F553" s="266">
        <v>0</v>
      </c>
      <c r="G553" s="266">
        <v>0</v>
      </c>
      <c r="H553" s="266">
        <v>0</v>
      </c>
      <c r="I553" s="267"/>
      <c r="J553" s="266" t="s">
        <v>27</v>
      </c>
    </row>
    <row r="554" spans="1:10" x14ac:dyDescent="0.15">
      <c r="A554" s="266">
        <v>2023</v>
      </c>
      <c r="B554" s="266">
        <v>9</v>
      </c>
      <c r="C554" s="266" t="s">
        <v>83</v>
      </c>
      <c r="D554" s="266">
        <v>1</v>
      </c>
      <c r="E554" s="266">
        <v>2</v>
      </c>
      <c r="F554" s="266">
        <v>0</v>
      </c>
      <c r="G554" s="266">
        <v>0</v>
      </c>
      <c r="H554" s="266">
        <v>1</v>
      </c>
      <c r="I554" s="267"/>
      <c r="J554" s="266" t="s">
        <v>24</v>
      </c>
    </row>
    <row r="555" spans="1:10" x14ac:dyDescent="0.15">
      <c r="A555" s="266">
        <v>2023</v>
      </c>
      <c r="B555" s="266">
        <v>9</v>
      </c>
      <c r="C555" s="266" t="s">
        <v>84</v>
      </c>
      <c r="D555" s="266">
        <v>0</v>
      </c>
      <c r="E555" s="266">
        <v>5</v>
      </c>
      <c r="F555" s="266">
        <v>0</v>
      </c>
      <c r="G555" s="266">
        <v>0</v>
      </c>
      <c r="H555" s="266">
        <v>0</v>
      </c>
      <c r="I555" s="267"/>
      <c r="J555" s="266" t="s">
        <v>26</v>
      </c>
    </row>
    <row r="556" spans="1:10" x14ac:dyDescent="0.15">
      <c r="A556" s="266">
        <v>2023</v>
      </c>
      <c r="B556" s="266">
        <v>10</v>
      </c>
      <c r="C556" s="266" t="s">
        <v>123</v>
      </c>
      <c r="D556" s="266">
        <v>1</v>
      </c>
      <c r="E556" s="266">
        <v>7</v>
      </c>
      <c r="F556" s="266">
        <v>0</v>
      </c>
      <c r="G556" s="266">
        <v>0</v>
      </c>
      <c r="H556" s="266">
        <v>1</v>
      </c>
      <c r="I556" s="267"/>
      <c r="J556" s="266" t="s">
        <v>27</v>
      </c>
    </row>
    <row r="557" spans="1:10" x14ac:dyDescent="0.15">
      <c r="A557" s="266">
        <v>2023</v>
      </c>
      <c r="B557" s="266">
        <v>10</v>
      </c>
      <c r="C557" s="266" t="s">
        <v>74</v>
      </c>
      <c r="D557" s="266">
        <v>0</v>
      </c>
      <c r="E557" s="266">
        <v>12</v>
      </c>
      <c r="F557" s="266">
        <v>0</v>
      </c>
      <c r="G557" s="266">
        <v>0</v>
      </c>
      <c r="H557" s="266">
        <v>0</v>
      </c>
      <c r="I557" s="267"/>
      <c r="J557" s="266" t="s">
        <v>27</v>
      </c>
    </row>
    <row r="558" spans="1:10" x14ac:dyDescent="0.15">
      <c r="A558" s="266">
        <v>2023</v>
      </c>
      <c r="B558" s="266">
        <v>10</v>
      </c>
      <c r="C558" s="266" t="s">
        <v>75</v>
      </c>
      <c r="D558" s="266">
        <v>2</v>
      </c>
      <c r="E558" s="266">
        <v>8</v>
      </c>
      <c r="F558" s="266">
        <v>0</v>
      </c>
      <c r="G558" s="266">
        <v>0</v>
      </c>
      <c r="H558" s="266">
        <v>6</v>
      </c>
      <c r="I558" s="267"/>
      <c r="J558" s="266" t="s">
        <v>24</v>
      </c>
    </row>
    <row r="559" spans="1:10" x14ac:dyDescent="0.15">
      <c r="A559" s="266">
        <v>2023</v>
      </c>
      <c r="B559" s="266">
        <v>10</v>
      </c>
      <c r="C559" s="266" t="s">
        <v>77</v>
      </c>
      <c r="D559" s="266">
        <v>0</v>
      </c>
      <c r="E559" s="266">
        <v>3</v>
      </c>
      <c r="F559" s="266">
        <v>0</v>
      </c>
      <c r="G559" s="266">
        <v>0</v>
      </c>
      <c r="H559" s="266">
        <v>0</v>
      </c>
      <c r="I559" s="267"/>
      <c r="J559" s="266" t="s">
        <v>24</v>
      </c>
    </row>
    <row r="560" spans="1:10" x14ac:dyDescent="0.15">
      <c r="A560" s="266">
        <v>2023</v>
      </c>
      <c r="B560" s="266">
        <v>10</v>
      </c>
      <c r="C560" s="266" t="s">
        <v>81</v>
      </c>
      <c r="D560" s="266">
        <v>0</v>
      </c>
      <c r="E560" s="266">
        <v>3</v>
      </c>
      <c r="F560" s="266">
        <v>0</v>
      </c>
      <c r="G560" s="266">
        <v>0</v>
      </c>
      <c r="H560" s="266">
        <v>0</v>
      </c>
      <c r="I560" s="267"/>
      <c r="J560" s="266" t="s">
        <v>27</v>
      </c>
    </row>
    <row r="561" spans="1:10" x14ac:dyDescent="0.15">
      <c r="A561" s="266">
        <v>2023</v>
      </c>
      <c r="B561" s="266">
        <v>10</v>
      </c>
      <c r="C561" s="266" t="s">
        <v>79</v>
      </c>
      <c r="D561" s="266">
        <v>0</v>
      </c>
      <c r="E561" s="266">
        <v>2</v>
      </c>
      <c r="F561" s="266">
        <v>0</v>
      </c>
      <c r="G561" s="266">
        <v>0</v>
      </c>
      <c r="H561" s="266">
        <v>0</v>
      </c>
      <c r="I561" s="267"/>
      <c r="J561" s="266" t="s">
        <v>26</v>
      </c>
    </row>
    <row r="562" spans="1:10" x14ac:dyDescent="0.15">
      <c r="A562" s="266">
        <v>2023</v>
      </c>
      <c r="B562" s="266">
        <v>10</v>
      </c>
      <c r="C562" s="266" t="s">
        <v>83</v>
      </c>
      <c r="D562" s="266">
        <v>0</v>
      </c>
      <c r="E562" s="266">
        <v>18</v>
      </c>
      <c r="F562" s="266">
        <v>0</v>
      </c>
      <c r="G562" s="266">
        <v>0</v>
      </c>
      <c r="H562" s="266">
        <v>0</v>
      </c>
      <c r="I562" s="267"/>
      <c r="J562" s="266" t="s">
        <v>27</v>
      </c>
    </row>
    <row r="563" spans="1:10" x14ac:dyDescent="0.15">
      <c r="A563" s="266">
        <v>2023</v>
      </c>
      <c r="B563" s="266">
        <v>10</v>
      </c>
      <c r="C563" s="266" t="s">
        <v>85</v>
      </c>
      <c r="D563" s="266">
        <v>0</v>
      </c>
      <c r="E563" s="266">
        <v>2</v>
      </c>
      <c r="F563" s="266">
        <v>0</v>
      </c>
      <c r="G563" s="266">
        <v>0</v>
      </c>
      <c r="H563" s="266">
        <v>0</v>
      </c>
      <c r="I563" s="267"/>
      <c r="J563" s="266" t="s">
        <v>24</v>
      </c>
    </row>
    <row r="564" spans="1:10" x14ac:dyDescent="0.15">
      <c r="A564" s="266">
        <v>2023</v>
      </c>
      <c r="B564" s="266">
        <v>10</v>
      </c>
      <c r="C564" s="266" t="s">
        <v>86</v>
      </c>
      <c r="D564" s="266">
        <v>0</v>
      </c>
      <c r="E564" s="266">
        <v>2</v>
      </c>
      <c r="F564" s="266">
        <v>0</v>
      </c>
      <c r="G564" s="266">
        <v>0</v>
      </c>
      <c r="H564" s="266">
        <v>0</v>
      </c>
      <c r="I564" s="267"/>
      <c r="J564" s="266" t="s">
        <v>24</v>
      </c>
    </row>
    <row r="565" spans="1:10" x14ac:dyDescent="0.15">
      <c r="A565" s="266">
        <v>2023</v>
      </c>
      <c r="B565" s="266">
        <v>11</v>
      </c>
      <c r="C565" s="266" t="s">
        <v>125</v>
      </c>
      <c r="D565" s="266">
        <v>6</v>
      </c>
      <c r="E565" s="266">
        <v>55</v>
      </c>
      <c r="F565" s="266">
        <v>0</v>
      </c>
      <c r="G565" s="266">
        <v>4</v>
      </c>
      <c r="H565" s="266">
        <v>5</v>
      </c>
      <c r="I565" s="267"/>
      <c r="J565" s="266" t="s">
        <v>159</v>
      </c>
    </row>
    <row r="566" spans="1:10" x14ac:dyDescent="0.15">
      <c r="A566" s="266">
        <v>2023</v>
      </c>
      <c r="B566" s="266">
        <v>11</v>
      </c>
      <c r="C566" s="266" t="s">
        <v>72</v>
      </c>
      <c r="D566" s="266">
        <v>1</v>
      </c>
      <c r="E566" s="266">
        <v>237</v>
      </c>
      <c r="F566" s="266">
        <v>0</v>
      </c>
      <c r="G566" s="266">
        <v>0</v>
      </c>
      <c r="H566" s="266">
        <v>1</v>
      </c>
      <c r="I566" s="267"/>
      <c r="J566" s="266" t="s">
        <v>28</v>
      </c>
    </row>
    <row r="567" spans="1:10" x14ac:dyDescent="0.15">
      <c r="A567" s="266">
        <v>2023</v>
      </c>
      <c r="B567" s="266">
        <v>11</v>
      </c>
      <c r="C567" s="266" t="s">
        <v>123</v>
      </c>
      <c r="D567" s="266">
        <v>0</v>
      </c>
      <c r="E567" s="266">
        <v>1</v>
      </c>
      <c r="F567" s="266">
        <v>0</v>
      </c>
      <c r="G567" s="266">
        <v>0</v>
      </c>
      <c r="H567" s="266">
        <v>0</v>
      </c>
      <c r="I567" s="267"/>
      <c r="J567" s="266" t="s">
        <v>24</v>
      </c>
    </row>
    <row r="568" spans="1:10" x14ac:dyDescent="0.15">
      <c r="A568" s="266">
        <v>2023</v>
      </c>
      <c r="B568" s="266">
        <v>11</v>
      </c>
      <c r="C568" s="266" t="s">
        <v>76</v>
      </c>
      <c r="D568" s="266">
        <v>0</v>
      </c>
      <c r="E568" s="266">
        <v>20</v>
      </c>
      <c r="F568" s="266">
        <v>0</v>
      </c>
      <c r="G568" s="266">
        <v>0</v>
      </c>
      <c r="H568" s="266">
        <v>0</v>
      </c>
      <c r="I568" s="267"/>
      <c r="J568" s="266" t="s">
        <v>26</v>
      </c>
    </row>
    <row r="569" spans="1:10" x14ac:dyDescent="0.15">
      <c r="A569" s="266">
        <v>2023</v>
      </c>
      <c r="B569" s="266">
        <v>11</v>
      </c>
      <c r="C569" s="266" t="s">
        <v>75</v>
      </c>
      <c r="D569" s="266">
        <v>2</v>
      </c>
      <c r="E569" s="266">
        <v>14</v>
      </c>
      <c r="F569" s="266">
        <v>0</v>
      </c>
      <c r="G569" s="266">
        <v>0</v>
      </c>
      <c r="H569" s="266">
        <v>2</v>
      </c>
      <c r="I569" s="267"/>
      <c r="J569" s="266" t="s">
        <v>27</v>
      </c>
    </row>
    <row r="570" spans="1:10" x14ac:dyDescent="0.15">
      <c r="A570" s="266">
        <v>2023</v>
      </c>
      <c r="B570" s="266">
        <v>11</v>
      </c>
      <c r="C570" s="266" t="s">
        <v>77</v>
      </c>
      <c r="D570" s="266">
        <v>0</v>
      </c>
      <c r="E570" s="266">
        <v>0</v>
      </c>
      <c r="F570" s="266">
        <v>1</v>
      </c>
      <c r="G570" s="266">
        <v>0</v>
      </c>
      <c r="H570" s="266">
        <v>0</v>
      </c>
      <c r="I570" s="267">
        <v>88</v>
      </c>
      <c r="J570" s="266" t="s">
        <v>26</v>
      </c>
    </row>
    <row r="571" spans="1:10" x14ac:dyDescent="0.15">
      <c r="A571" s="266">
        <v>2023</v>
      </c>
      <c r="B571" s="266">
        <v>11</v>
      </c>
      <c r="C571" s="266" t="s">
        <v>81</v>
      </c>
      <c r="D571" s="266">
        <v>2</v>
      </c>
      <c r="E571" s="266">
        <v>8</v>
      </c>
      <c r="F571" s="266">
        <v>0</v>
      </c>
      <c r="G571" s="266">
        <v>0</v>
      </c>
      <c r="H571" s="266">
        <v>2</v>
      </c>
      <c r="I571" s="267"/>
      <c r="J571" s="266" t="s">
        <v>26</v>
      </c>
    </row>
    <row r="572" spans="1:10" x14ac:dyDescent="0.15">
      <c r="A572" s="266">
        <v>2023</v>
      </c>
      <c r="B572" s="266">
        <v>11</v>
      </c>
      <c r="C572" s="266" t="s">
        <v>82</v>
      </c>
      <c r="D572" s="266">
        <v>0</v>
      </c>
      <c r="E572" s="266">
        <v>5</v>
      </c>
      <c r="F572" s="266">
        <v>0</v>
      </c>
      <c r="G572" s="266">
        <v>0</v>
      </c>
      <c r="H572" s="266">
        <v>0</v>
      </c>
      <c r="I572" s="267"/>
      <c r="J572" s="266" t="s">
        <v>27</v>
      </c>
    </row>
    <row r="573" spans="1:10" x14ac:dyDescent="0.15">
      <c r="A573" s="266">
        <v>2023</v>
      </c>
      <c r="B573" s="266">
        <v>11</v>
      </c>
      <c r="C573" s="266" t="s">
        <v>124</v>
      </c>
      <c r="D573" s="266">
        <v>2</v>
      </c>
      <c r="E573" s="266">
        <v>10</v>
      </c>
      <c r="F573" s="266">
        <v>0</v>
      </c>
      <c r="G573" s="266">
        <v>0</v>
      </c>
      <c r="H573" s="266">
        <v>2</v>
      </c>
      <c r="I573" s="267"/>
      <c r="J573" s="266" t="s">
        <v>25</v>
      </c>
    </row>
    <row r="574" spans="1:10" x14ac:dyDescent="0.15">
      <c r="A574" s="266">
        <v>2023</v>
      </c>
      <c r="B574" s="266">
        <v>11</v>
      </c>
      <c r="C574" s="266" t="s">
        <v>82</v>
      </c>
      <c r="D574" s="266">
        <v>0</v>
      </c>
      <c r="E574" s="266">
        <v>4</v>
      </c>
      <c r="F574" s="266">
        <v>0</v>
      </c>
      <c r="G574" s="266">
        <v>0</v>
      </c>
      <c r="H574" s="266">
        <v>0</v>
      </c>
      <c r="I574" s="267"/>
      <c r="J574" s="266" t="s">
        <v>25</v>
      </c>
    </row>
    <row r="575" spans="1:10" x14ac:dyDescent="0.15">
      <c r="A575" s="266">
        <v>2023</v>
      </c>
      <c r="B575" s="266">
        <v>11</v>
      </c>
      <c r="C575" s="266" t="s">
        <v>83</v>
      </c>
      <c r="D575" s="266">
        <v>1</v>
      </c>
      <c r="E575" s="266">
        <v>17</v>
      </c>
      <c r="F575" s="266">
        <v>0</v>
      </c>
      <c r="G575" s="266">
        <v>2</v>
      </c>
      <c r="H575" s="266">
        <v>0</v>
      </c>
      <c r="I575" s="267"/>
      <c r="J575" s="266" t="s">
        <v>27</v>
      </c>
    </row>
    <row r="576" spans="1:10" x14ac:dyDescent="0.15">
      <c r="A576" s="266">
        <v>2023</v>
      </c>
      <c r="B576" s="266">
        <v>11</v>
      </c>
      <c r="C576" s="266" t="s">
        <v>83</v>
      </c>
      <c r="D576" s="266">
        <v>0</v>
      </c>
      <c r="E576" s="266">
        <v>20</v>
      </c>
      <c r="F576" s="266">
        <v>0</v>
      </c>
      <c r="G576" s="266">
        <v>0</v>
      </c>
      <c r="H576" s="266">
        <v>0</v>
      </c>
      <c r="I576" s="267"/>
      <c r="J576" s="266" t="s">
        <v>28</v>
      </c>
    </row>
    <row r="577" spans="1:10" x14ac:dyDescent="0.15">
      <c r="A577" s="266">
        <v>2023</v>
      </c>
      <c r="B577" s="266">
        <v>11</v>
      </c>
      <c r="C577" s="266" t="s">
        <v>84</v>
      </c>
      <c r="D577" s="266">
        <v>0</v>
      </c>
      <c r="E577" s="266">
        <v>8</v>
      </c>
      <c r="F577" s="266">
        <v>0</v>
      </c>
      <c r="G577" s="266">
        <v>0</v>
      </c>
      <c r="H577" s="266">
        <v>0</v>
      </c>
      <c r="I577" s="267"/>
      <c r="J577" s="266" t="s">
        <v>27</v>
      </c>
    </row>
    <row r="578" spans="1:10" x14ac:dyDescent="0.15">
      <c r="A578" s="266">
        <v>2023</v>
      </c>
      <c r="B578" s="266">
        <v>11</v>
      </c>
      <c r="C578" s="266" t="s">
        <v>85</v>
      </c>
      <c r="D578" s="266">
        <v>0</v>
      </c>
      <c r="E578" s="266">
        <v>2</v>
      </c>
      <c r="F578" s="266">
        <v>0</v>
      </c>
      <c r="G578" s="266">
        <v>0</v>
      </c>
      <c r="H578" s="266">
        <v>0</v>
      </c>
      <c r="I578" s="267"/>
      <c r="J578" s="266" t="s">
        <v>25</v>
      </c>
    </row>
    <row r="579" spans="1:10" x14ac:dyDescent="0.15">
      <c r="A579" s="266">
        <v>2023</v>
      </c>
      <c r="B579" s="266">
        <v>12</v>
      </c>
      <c r="C579" s="266" t="s">
        <v>72</v>
      </c>
      <c r="D579" s="266">
        <v>2</v>
      </c>
      <c r="E579" s="266">
        <v>230</v>
      </c>
      <c r="F579" s="266">
        <v>0</v>
      </c>
      <c r="G579" s="266">
        <v>0</v>
      </c>
      <c r="H579" s="266">
        <v>2</v>
      </c>
      <c r="I579" s="267"/>
      <c r="J579" s="266" t="s">
        <v>28</v>
      </c>
    </row>
    <row r="580" spans="1:10" x14ac:dyDescent="0.15">
      <c r="A580" s="266">
        <v>2023</v>
      </c>
      <c r="B580" s="266">
        <v>12</v>
      </c>
      <c r="C580" s="266" t="s">
        <v>76</v>
      </c>
      <c r="D580" s="266">
        <v>3</v>
      </c>
      <c r="E580" s="266">
        <v>81</v>
      </c>
      <c r="F580" s="266">
        <v>0</v>
      </c>
      <c r="G580" s="266">
        <v>0</v>
      </c>
      <c r="H580" s="266">
        <v>3</v>
      </c>
      <c r="I580" s="267"/>
      <c r="J580" s="266" t="s">
        <v>27</v>
      </c>
    </row>
    <row r="581" spans="1:10" x14ac:dyDescent="0.15">
      <c r="A581" s="266">
        <v>2023</v>
      </c>
      <c r="B581" s="266">
        <v>12</v>
      </c>
      <c r="C581" s="266" t="s">
        <v>78</v>
      </c>
      <c r="D581" s="266">
        <v>4</v>
      </c>
      <c r="E581" s="266">
        <v>68</v>
      </c>
      <c r="F581" s="266">
        <v>0</v>
      </c>
      <c r="G581" s="266">
        <v>1</v>
      </c>
      <c r="H581" s="266">
        <v>2</v>
      </c>
      <c r="I581" s="267"/>
      <c r="J581" s="266" t="s">
        <v>27</v>
      </c>
    </row>
    <row r="582" spans="1:10" x14ac:dyDescent="0.15">
      <c r="A582" s="266">
        <v>2023</v>
      </c>
      <c r="B582" s="266">
        <v>12</v>
      </c>
      <c r="C582" s="266" t="s">
        <v>81</v>
      </c>
      <c r="D582" s="266">
        <v>0</v>
      </c>
      <c r="E582" s="266">
        <v>17</v>
      </c>
      <c r="F582" s="266">
        <v>0</v>
      </c>
      <c r="G582" s="266">
        <v>0</v>
      </c>
      <c r="H582" s="266">
        <v>0</v>
      </c>
      <c r="I582" s="267"/>
      <c r="J582" s="266" t="s">
        <v>26</v>
      </c>
    </row>
    <row r="583" spans="1:10" x14ac:dyDescent="0.15">
      <c r="A583" s="266">
        <v>2023</v>
      </c>
      <c r="B583" s="266">
        <v>12</v>
      </c>
      <c r="C583" s="266" t="s">
        <v>79</v>
      </c>
      <c r="D583" s="266">
        <v>0</v>
      </c>
      <c r="E583" s="266">
        <v>1</v>
      </c>
      <c r="F583" s="266">
        <v>0</v>
      </c>
      <c r="G583" s="266">
        <v>0</v>
      </c>
      <c r="H583" s="266">
        <v>0</v>
      </c>
      <c r="I583" s="267"/>
      <c r="J583" s="266" t="s">
        <v>27</v>
      </c>
    </row>
    <row r="584" spans="1:10" x14ac:dyDescent="0.15">
      <c r="A584" s="266">
        <v>2023</v>
      </c>
      <c r="B584" s="266">
        <v>12</v>
      </c>
      <c r="C584" s="266" t="s">
        <v>81</v>
      </c>
      <c r="D584" s="266">
        <v>0</v>
      </c>
      <c r="E584" s="266">
        <v>2</v>
      </c>
      <c r="F584" s="266">
        <v>0</v>
      </c>
      <c r="G584" s="266">
        <v>0</v>
      </c>
      <c r="H584" s="266">
        <v>0</v>
      </c>
      <c r="I584" s="267"/>
      <c r="J584" s="266" t="s">
        <v>28</v>
      </c>
    </row>
    <row r="585" spans="1:10" x14ac:dyDescent="0.15">
      <c r="A585" s="266">
        <v>2023</v>
      </c>
      <c r="B585" s="266">
        <v>12</v>
      </c>
      <c r="C585" s="266" t="s">
        <v>82</v>
      </c>
      <c r="D585" s="266">
        <v>1</v>
      </c>
      <c r="E585" s="266">
        <v>2</v>
      </c>
      <c r="F585" s="266">
        <v>0</v>
      </c>
      <c r="G585" s="266">
        <v>0</v>
      </c>
      <c r="H585" s="266">
        <v>1</v>
      </c>
      <c r="I585" s="267"/>
      <c r="J585" s="266" t="s">
        <v>27</v>
      </c>
    </row>
    <row r="586" spans="1:10" x14ac:dyDescent="0.15">
      <c r="A586" s="266">
        <v>2023</v>
      </c>
      <c r="B586" s="266">
        <v>12</v>
      </c>
      <c r="C586" s="266" t="s">
        <v>86</v>
      </c>
      <c r="D586" s="266">
        <v>0</v>
      </c>
      <c r="E586" s="266">
        <v>3</v>
      </c>
      <c r="F586" s="266">
        <v>0</v>
      </c>
      <c r="G586" s="266">
        <v>0</v>
      </c>
      <c r="H586" s="266">
        <v>0</v>
      </c>
      <c r="I586" s="267"/>
      <c r="J586" s="266" t="s">
        <v>25</v>
      </c>
    </row>
    <row r="587" spans="1:10" x14ac:dyDescent="0.15">
      <c r="A587" s="266">
        <v>2023</v>
      </c>
      <c r="B587" s="266">
        <v>12</v>
      </c>
      <c r="C587" s="266" t="s">
        <v>83</v>
      </c>
      <c r="D587" s="266">
        <v>0</v>
      </c>
      <c r="E587" s="266">
        <v>5</v>
      </c>
      <c r="F587" s="266">
        <v>0</v>
      </c>
      <c r="G587" s="266">
        <v>0</v>
      </c>
      <c r="H587" s="266">
        <v>0</v>
      </c>
      <c r="I587" s="267"/>
      <c r="J587" s="266" t="s">
        <v>24</v>
      </c>
    </row>
    <row r="588" spans="1:10" x14ac:dyDescent="0.15">
      <c r="A588" s="266">
        <v>2023</v>
      </c>
      <c r="B588" s="266">
        <v>12</v>
      </c>
      <c r="C588" s="266" t="s">
        <v>84</v>
      </c>
      <c r="D588" s="266">
        <v>0</v>
      </c>
      <c r="E588" s="266">
        <v>5</v>
      </c>
      <c r="F588" s="266">
        <v>0</v>
      </c>
      <c r="G588" s="266">
        <v>0</v>
      </c>
      <c r="H588" s="266">
        <v>0</v>
      </c>
      <c r="I588" s="267"/>
      <c r="J588" s="266" t="s">
        <v>27</v>
      </c>
    </row>
    <row r="589" spans="1:10" x14ac:dyDescent="0.15">
      <c r="A589" s="266">
        <v>2024</v>
      </c>
      <c r="B589" s="266">
        <v>1</v>
      </c>
      <c r="C589" s="266" t="s">
        <v>123</v>
      </c>
      <c r="D589" s="266">
        <v>0</v>
      </c>
      <c r="E589" s="266">
        <v>3</v>
      </c>
      <c r="F589" s="266">
        <v>0</v>
      </c>
      <c r="G589" s="266">
        <v>0</v>
      </c>
      <c r="H589" s="266">
        <v>0</v>
      </c>
      <c r="I589" s="267"/>
      <c r="J589" s="266" t="s">
        <v>26</v>
      </c>
    </row>
    <row r="590" spans="1:10" x14ac:dyDescent="0.15">
      <c r="A590" s="266">
        <v>2024</v>
      </c>
      <c r="B590" s="266">
        <v>1</v>
      </c>
      <c r="C590" s="266" t="s">
        <v>123</v>
      </c>
      <c r="D590" s="266">
        <v>0</v>
      </c>
      <c r="E590" s="266">
        <v>2</v>
      </c>
      <c r="F590" s="266">
        <v>0</v>
      </c>
      <c r="G590" s="266">
        <v>0</v>
      </c>
      <c r="H590" s="266">
        <v>0</v>
      </c>
      <c r="I590" s="267"/>
      <c r="J590" s="266" t="s">
        <v>25</v>
      </c>
    </row>
    <row r="591" spans="1:10" x14ac:dyDescent="0.15">
      <c r="A591" s="266">
        <v>2024</v>
      </c>
      <c r="B591" s="266">
        <v>1</v>
      </c>
      <c r="C591" s="266" t="s">
        <v>75</v>
      </c>
      <c r="D591" s="266">
        <v>0</v>
      </c>
      <c r="E591" s="266">
        <v>8</v>
      </c>
      <c r="F591" s="266">
        <v>0</v>
      </c>
      <c r="G591" s="266">
        <v>0</v>
      </c>
      <c r="H591" s="266">
        <v>0</v>
      </c>
      <c r="I591" s="267"/>
      <c r="J591" s="266" t="s">
        <v>25</v>
      </c>
    </row>
    <row r="592" spans="1:10" x14ac:dyDescent="0.15">
      <c r="A592" s="266">
        <v>2024</v>
      </c>
      <c r="B592" s="266">
        <v>1</v>
      </c>
      <c r="C592" s="266" t="s">
        <v>77</v>
      </c>
      <c r="D592" s="266">
        <v>0</v>
      </c>
      <c r="E592" s="266">
        <v>5</v>
      </c>
      <c r="F592" s="266">
        <v>0</v>
      </c>
      <c r="G592" s="266">
        <v>0</v>
      </c>
      <c r="H592" s="266">
        <v>0</v>
      </c>
      <c r="I592" s="267"/>
      <c r="J592" s="266" t="s">
        <v>25</v>
      </c>
    </row>
    <row r="593" spans="1:10" x14ac:dyDescent="0.15">
      <c r="A593" s="266">
        <v>2024</v>
      </c>
      <c r="B593" s="266">
        <v>1</v>
      </c>
      <c r="C593" s="266" t="s">
        <v>80</v>
      </c>
      <c r="D593" s="266">
        <v>5</v>
      </c>
      <c r="E593" s="266">
        <v>19</v>
      </c>
      <c r="F593" s="266">
        <v>0</v>
      </c>
      <c r="G593" s="266">
        <v>3</v>
      </c>
      <c r="H593" s="266">
        <v>2</v>
      </c>
      <c r="I593" s="267"/>
      <c r="J593" s="266" t="s">
        <v>25</v>
      </c>
    </row>
    <row r="594" spans="1:10" x14ac:dyDescent="0.15">
      <c r="A594" s="266">
        <v>2024</v>
      </c>
      <c r="B594" s="266">
        <v>1</v>
      </c>
      <c r="C594" s="266" t="s">
        <v>79</v>
      </c>
      <c r="D594" s="266">
        <v>0</v>
      </c>
      <c r="E594" s="266">
        <v>1</v>
      </c>
      <c r="F594" s="266">
        <v>0</v>
      </c>
      <c r="G594" s="266">
        <v>0</v>
      </c>
      <c r="H594" s="266">
        <v>0</v>
      </c>
      <c r="I594" s="267"/>
      <c r="J594" s="266" t="s">
        <v>25</v>
      </c>
    </row>
    <row r="595" spans="1:10" x14ac:dyDescent="0.15">
      <c r="A595" s="266">
        <v>2024</v>
      </c>
      <c r="B595" s="266">
        <v>1</v>
      </c>
      <c r="C595" s="266" t="s">
        <v>85</v>
      </c>
      <c r="D595" s="266">
        <v>0</v>
      </c>
      <c r="E595" s="266">
        <v>2</v>
      </c>
      <c r="F595" s="266">
        <v>0</v>
      </c>
      <c r="G595" s="266">
        <v>0</v>
      </c>
      <c r="H595" s="266">
        <v>0</v>
      </c>
      <c r="I595" s="267"/>
      <c r="J595" s="266" t="s">
        <v>24</v>
      </c>
    </row>
    <row r="596" spans="1:10" x14ac:dyDescent="0.15">
      <c r="A596" s="266">
        <v>2024</v>
      </c>
      <c r="B596" s="266">
        <v>2</v>
      </c>
      <c r="C596" s="266" t="s">
        <v>123</v>
      </c>
      <c r="D596" s="266">
        <v>0</v>
      </c>
      <c r="E596" s="266">
        <v>8</v>
      </c>
      <c r="F596" s="266">
        <v>0</v>
      </c>
      <c r="G596" s="266">
        <v>0</v>
      </c>
      <c r="H596" s="266">
        <v>0</v>
      </c>
      <c r="I596" s="267"/>
      <c r="J596" s="266" t="s">
        <v>27</v>
      </c>
    </row>
    <row r="597" spans="1:10" x14ac:dyDescent="0.15">
      <c r="A597" s="266">
        <v>2024</v>
      </c>
      <c r="B597" s="266">
        <v>2</v>
      </c>
      <c r="C597" s="266" t="s">
        <v>123</v>
      </c>
      <c r="D597" s="266">
        <v>1</v>
      </c>
      <c r="E597" s="266">
        <v>4</v>
      </c>
      <c r="F597" s="266">
        <v>0</v>
      </c>
      <c r="G597" s="266">
        <v>0</v>
      </c>
      <c r="H597" s="266">
        <v>1</v>
      </c>
      <c r="I597" s="267"/>
      <c r="J597" s="266" t="s">
        <v>26</v>
      </c>
    </row>
    <row r="598" spans="1:10" x14ac:dyDescent="0.15">
      <c r="A598" s="266">
        <v>2024</v>
      </c>
      <c r="B598" s="266">
        <v>2</v>
      </c>
      <c r="C598" s="266" t="s">
        <v>74</v>
      </c>
      <c r="D598" s="266">
        <v>0</v>
      </c>
      <c r="E598" s="266">
        <v>6</v>
      </c>
      <c r="F598" s="266">
        <v>0</v>
      </c>
      <c r="G598" s="266">
        <v>0</v>
      </c>
      <c r="H598" s="266">
        <v>0</v>
      </c>
      <c r="I598" s="267"/>
      <c r="J598" s="266" t="s">
        <v>25</v>
      </c>
    </row>
    <row r="599" spans="1:10" x14ac:dyDescent="0.15">
      <c r="A599" s="266">
        <v>2024</v>
      </c>
      <c r="B599" s="266">
        <v>2</v>
      </c>
      <c r="C599" s="266" t="s">
        <v>75</v>
      </c>
      <c r="D599" s="266">
        <v>1</v>
      </c>
      <c r="E599" s="266">
        <v>20</v>
      </c>
      <c r="F599" s="266">
        <v>0</v>
      </c>
      <c r="G599" s="266">
        <v>0</v>
      </c>
      <c r="H599" s="266">
        <v>1</v>
      </c>
      <c r="I599" s="267"/>
      <c r="J599" s="266" t="s">
        <v>28</v>
      </c>
    </row>
    <row r="600" spans="1:10" x14ac:dyDescent="0.15">
      <c r="A600" s="266">
        <v>2024</v>
      </c>
      <c r="B600" s="266">
        <v>2</v>
      </c>
      <c r="C600" s="266" t="s">
        <v>78</v>
      </c>
      <c r="D600" s="266">
        <v>0</v>
      </c>
      <c r="E600" s="266">
        <v>15</v>
      </c>
      <c r="F600" s="266">
        <v>0</v>
      </c>
      <c r="G600" s="266">
        <v>0</v>
      </c>
      <c r="H600" s="266">
        <v>0</v>
      </c>
      <c r="I600" s="267"/>
      <c r="J600" s="266" t="s">
        <v>25</v>
      </c>
    </row>
    <row r="601" spans="1:10" x14ac:dyDescent="0.15">
      <c r="A601" s="266">
        <v>2024</v>
      </c>
      <c r="B601" s="266">
        <v>2</v>
      </c>
      <c r="C601" s="266" t="s">
        <v>78</v>
      </c>
      <c r="D601" s="266">
        <v>0</v>
      </c>
      <c r="E601" s="266">
        <v>15</v>
      </c>
      <c r="F601" s="266">
        <v>0</v>
      </c>
      <c r="G601" s="266">
        <v>0</v>
      </c>
      <c r="H601" s="266">
        <v>0</v>
      </c>
      <c r="I601" s="267"/>
      <c r="J601" s="266" t="s">
        <v>26</v>
      </c>
    </row>
    <row r="602" spans="1:10" x14ac:dyDescent="0.15">
      <c r="A602" s="266">
        <v>2024</v>
      </c>
      <c r="B602" s="266">
        <v>2</v>
      </c>
      <c r="C602" s="266" t="s">
        <v>81</v>
      </c>
      <c r="D602" s="266">
        <v>2</v>
      </c>
      <c r="E602" s="266">
        <v>8</v>
      </c>
      <c r="F602" s="266">
        <v>0</v>
      </c>
      <c r="G602" s="266">
        <v>0</v>
      </c>
      <c r="H602" s="266">
        <v>2</v>
      </c>
      <c r="I602" s="267"/>
      <c r="J602" s="266" t="s">
        <v>26</v>
      </c>
    </row>
    <row r="603" spans="1:10" x14ac:dyDescent="0.15">
      <c r="A603" s="266">
        <v>2024</v>
      </c>
      <c r="B603" s="266">
        <v>2</v>
      </c>
      <c r="C603" s="266" t="s">
        <v>124</v>
      </c>
      <c r="D603" s="266">
        <v>0</v>
      </c>
      <c r="E603" s="266">
        <v>12</v>
      </c>
      <c r="F603" s="266">
        <v>0</v>
      </c>
      <c r="G603" s="266">
        <v>0</v>
      </c>
      <c r="H603" s="266">
        <v>0</v>
      </c>
      <c r="I603" s="267"/>
      <c r="J603" s="266" t="s">
        <v>26</v>
      </c>
    </row>
    <row r="604" spans="1:10" x14ac:dyDescent="0.15">
      <c r="A604" s="266">
        <v>2024</v>
      </c>
      <c r="B604" s="266">
        <v>2</v>
      </c>
      <c r="C604" s="266" t="s">
        <v>86</v>
      </c>
      <c r="D604" s="266">
        <v>0</v>
      </c>
      <c r="E604" s="266">
        <v>3</v>
      </c>
      <c r="F604" s="266">
        <v>0</v>
      </c>
      <c r="G604" s="266">
        <v>0</v>
      </c>
      <c r="H604" s="266">
        <v>0</v>
      </c>
      <c r="I604" s="267"/>
      <c r="J604" s="266" t="s">
        <v>27</v>
      </c>
    </row>
    <row r="605" spans="1:10" x14ac:dyDescent="0.15">
      <c r="A605" s="266">
        <v>2024</v>
      </c>
      <c r="B605" s="266">
        <v>2</v>
      </c>
      <c r="C605" s="266" t="s">
        <v>86</v>
      </c>
      <c r="D605" s="266">
        <v>0</v>
      </c>
      <c r="E605" s="266">
        <v>1</v>
      </c>
      <c r="F605" s="266">
        <v>0</v>
      </c>
      <c r="G605" s="266">
        <v>0</v>
      </c>
      <c r="H605" s="266">
        <v>0</v>
      </c>
      <c r="I605" s="267"/>
      <c r="J605" s="266" t="s">
        <v>26</v>
      </c>
    </row>
    <row r="606" spans="1:10" x14ac:dyDescent="0.15">
      <c r="A606" s="266">
        <v>2024</v>
      </c>
      <c r="B606" s="266">
        <v>3</v>
      </c>
      <c r="C606" s="266" t="s">
        <v>123</v>
      </c>
      <c r="D606" s="266">
        <v>0</v>
      </c>
      <c r="E606" s="266">
        <v>16</v>
      </c>
      <c r="F606" s="266">
        <v>0</v>
      </c>
      <c r="G606" s="266">
        <v>0</v>
      </c>
      <c r="H606" s="266">
        <v>0</v>
      </c>
      <c r="I606" s="267"/>
      <c r="J606" s="266" t="s">
        <v>28</v>
      </c>
    </row>
    <row r="607" spans="1:10" x14ac:dyDescent="0.15">
      <c r="A607" s="266">
        <v>2024</v>
      </c>
      <c r="B607" s="266">
        <v>3</v>
      </c>
      <c r="C607" s="266" t="s">
        <v>123</v>
      </c>
      <c r="D607" s="266">
        <v>0</v>
      </c>
      <c r="E607" s="266">
        <v>1</v>
      </c>
      <c r="F607" s="266">
        <v>0</v>
      </c>
      <c r="G607" s="266">
        <v>0</v>
      </c>
      <c r="H607" s="266">
        <v>0</v>
      </c>
      <c r="I607" s="267"/>
      <c r="J607" s="266" t="s">
        <v>24</v>
      </c>
    </row>
    <row r="608" spans="1:10" x14ac:dyDescent="0.15">
      <c r="A608" s="266">
        <v>2024</v>
      </c>
      <c r="B608" s="266">
        <v>3</v>
      </c>
      <c r="C608" s="266" t="s">
        <v>74</v>
      </c>
      <c r="D608" s="266">
        <v>1</v>
      </c>
      <c r="E608" s="266">
        <v>15</v>
      </c>
      <c r="F608" s="266">
        <v>0</v>
      </c>
      <c r="G608" s="266">
        <v>0</v>
      </c>
      <c r="H608" s="266">
        <v>1</v>
      </c>
      <c r="I608" s="267"/>
      <c r="J608" s="266" t="s">
        <v>27</v>
      </c>
    </row>
    <row r="609" spans="1:10" x14ac:dyDescent="0.15">
      <c r="A609" s="266">
        <v>2024</v>
      </c>
      <c r="B609" s="266">
        <v>3</v>
      </c>
      <c r="C609" s="266" t="s">
        <v>75</v>
      </c>
      <c r="D609" s="266">
        <v>0</v>
      </c>
      <c r="E609" s="266">
        <v>7</v>
      </c>
      <c r="F609" s="266">
        <v>0</v>
      </c>
      <c r="G609" s="266">
        <v>0</v>
      </c>
      <c r="H609" s="266">
        <v>0</v>
      </c>
      <c r="I609" s="267"/>
      <c r="J609" s="266" t="s">
        <v>24</v>
      </c>
    </row>
    <row r="610" spans="1:10" x14ac:dyDescent="0.15">
      <c r="A610" s="266">
        <v>2024</v>
      </c>
      <c r="B610" s="266">
        <v>3</v>
      </c>
      <c r="C610" s="266" t="s">
        <v>77</v>
      </c>
      <c r="D610" s="266">
        <v>0</v>
      </c>
      <c r="E610" s="266">
        <v>4</v>
      </c>
      <c r="F610" s="266">
        <v>0</v>
      </c>
      <c r="G610" s="266">
        <v>0</v>
      </c>
      <c r="H610" s="266">
        <v>0</v>
      </c>
      <c r="I610" s="267"/>
      <c r="J610" s="266" t="s">
        <v>25</v>
      </c>
    </row>
    <row r="611" spans="1:10" x14ac:dyDescent="0.15">
      <c r="A611" s="266">
        <v>2024</v>
      </c>
      <c r="B611" s="266">
        <v>3</v>
      </c>
      <c r="C611" s="266" t="s">
        <v>77</v>
      </c>
      <c r="D611" s="266">
        <v>0</v>
      </c>
      <c r="E611" s="266">
        <v>0</v>
      </c>
      <c r="F611" s="266">
        <v>1</v>
      </c>
      <c r="G611" s="266">
        <v>0</v>
      </c>
      <c r="H611" s="266">
        <v>0</v>
      </c>
      <c r="I611" s="267">
        <v>92</v>
      </c>
      <c r="J611" s="266" t="s">
        <v>27</v>
      </c>
    </row>
    <row r="612" spans="1:10" x14ac:dyDescent="0.15">
      <c r="A612" s="266">
        <v>2024</v>
      </c>
      <c r="B612" s="266">
        <v>3</v>
      </c>
      <c r="C612" s="266" t="s">
        <v>80</v>
      </c>
      <c r="D612" s="266">
        <v>0</v>
      </c>
      <c r="E612" s="266">
        <v>48</v>
      </c>
      <c r="F612" s="266">
        <v>0</v>
      </c>
      <c r="G612" s="266">
        <v>0</v>
      </c>
      <c r="H612" s="266">
        <v>0</v>
      </c>
      <c r="I612" s="267"/>
      <c r="J612" s="266" t="s">
        <v>28</v>
      </c>
    </row>
    <row r="613" spans="1:10" x14ac:dyDescent="0.15">
      <c r="A613" s="266">
        <v>2024</v>
      </c>
      <c r="B613" s="266">
        <v>3</v>
      </c>
      <c r="C613" s="266" t="s">
        <v>79</v>
      </c>
      <c r="D613" s="266">
        <v>0</v>
      </c>
      <c r="E613" s="266">
        <v>1</v>
      </c>
      <c r="F613" s="266">
        <v>0</v>
      </c>
      <c r="G613" s="266">
        <v>0</v>
      </c>
      <c r="H613" s="266">
        <v>0</v>
      </c>
      <c r="I613" s="267"/>
      <c r="J613" s="266" t="s">
        <v>24</v>
      </c>
    </row>
    <row r="614" spans="1:10" x14ac:dyDescent="0.15">
      <c r="A614" s="266">
        <v>2024</v>
      </c>
      <c r="B614" s="266">
        <v>3</v>
      </c>
      <c r="C614" s="266" t="s">
        <v>124</v>
      </c>
      <c r="D614" s="266">
        <v>0</v>
      </c>
      <c r="E614" s="266">
        <v>39</v>
      </c>
      <c r="F614" s="266">
        <v>0</v>
      </c>
      <c r="G614" s="266">
        <v>0</v>
      </c>
      <c r="H614" s="266">
        <v>0</v>
      </c>
      <c r="I614" s="267"/>
      <c r="J614" s="266" t="s">
        <v>28</v>
      </c>
    </row>
    <row r="615" spans="1:10" x14ac:dyDescent="0.15">
      <c r="A615" s="266">
        <v>2024</v>
      </c>
      <c r="B615" s="266">
        <v>3</v>
      </c>
      <c r="C615" s="266" t="s">
        <v>124</v>
      </c>
      <c r="D615" s="266">
        <v>2</v>
      </c>
      <c r="E615" s="266">
        <v>6</v>
      </c>
      <c r="F615" s="266">
        <v>0</v>
      </c>
      <c r="G615" s="266">
        <v>1</v>
      </c>
      <c r="H615" s="266">
        <v>1</v>
      </c>
      <c r="I615" s="267"/>
      <c r="J615" s="266" t="s">
        <v>24</v>
      </c>
    </row>
    <row r="616" spans="1:10" x14ac:dyDescent="0.15">
      <c r="A616" s="266">
        <v>2024</v>
      </c>
      <c r="B616" s="266">
        <v>3</v>
      </c>
      <c r="C616" s="266" t="s">
        <v>86</v>
      </c>
      <c r="D616" s="266">
        <v>1</v>
      </c>
      <c r="E616" s="266">
        <v>3</v>
      </c>
      <c r="F616" s="266">
        <v>0</v>
      </c>
      <c r="G616" s="266">
        <v>0</v>
      </c>
      <c r="H616" s="266">
        <v>1</v>
      </c>
      <c r="I616" s="267"/>
      <c r="J616" s="266" t="s">
        <v>27</v>
      </c>
    </row>
    <row r="617" spans="1:10" x14ac:dyDescent="0.15">
      <c r="A617" s="266">
        <v>2024</v>
      </c>
      <c r="B617" s="266">
        <v>3</v>
      </c>
      <c r="C617" s="266" t="s">
        <v>124</v>
      </c>
      <c r="D617" s="266">
        <v>1</v>
      </c>
      <c r="E617" s="266">
        <v>0</v>
      </c>
      <c r="F617" s="266">
        <v>1</v>
      </c>
      <c r="G617" s="266">
        <v>0</v>
      </c>
      <c r="H617" s="266">
        <v>0</v>
      </c>
      <c r="I617" s="267">
        <v>77</v>
      </c>
      <c r="J617" s="266" t="s">
        <v>28</v>
      </c>
    </row>
    <row r="618" spans="1:10" x14ac:dyDescent="0.15">
      <c r="A618" s="266">
        <v>2024</v>
      </c>
      <c r="B618" s="266">
        <v>3</v>
      </c>
      <c r="C618" s="266" t="s">
        <v>85</v>
      </c>
      <c r="D618" s="266">
        <v>0</v>
      </c>
      <c r="E618" s="266">
        <v>5</v>
      </c>
      <c r="F618" s="266">
        <v>0</v>
      </c>
      <c r="G618" s="266">
        <v>0</v>
      </c>
      <c r="H618" s="266">
        <v>0</v>
      </c>
      <c r="I618" s="267"/>
      <c r="J618" s="266" t="s">
        <v>26</v>
      </c>
    </row>
    <row r="619" spans="1:10" x14ac:dyDescent="0.15">
      <c r="A619" s="266">
        <v>2023</v>
      </c>
      <c r="B619" s="266">
        <v>1</v>
      </c>
      <c r="C619" s="266" t="s">
        <v>123</v>
      </c>
      <c r="D619" s="266">
        <v>0</v>
      </c>
      <c r="E619" s="266">
        <v>6</v>
      </c>
      <c r="F619" s="266">
        <v>0</v>
      </c>
      <c r="G619" s="266">
        <v>0</v>
      </c>
      <c r="H619" s="266">
        <v>0</v>
      </c>
      <c r="I619" s="267"/>
      <c r="J619" s="266" t="s">
        <v>28</v>
      </c>
    </row>
    <row r="620" spans="1:10" x14ac:dyDescent="0.15">
      <c r="A620" s="266">
        <v>2023</v>
      </c>
      <c r="B620" s="266">
        <v>1</v>
      </c>
      <c r="C620" s="266" t="s">
        <v>123</v>
      </c>
      <c r="D620" s="266">
        <v>0</v>
      </c>
      <c r="E620" s="266">
        <v>2</v>
      </c>
      <c r="F620" s="266">
        <v>0</v>
      </c>
      <c r="G620" s="266">
        <v>0</v>
      </c>
      <c r="H620" s="266">
        <v>0</v>
      </c>
      <c r="I620" s="267"/>
      <c r="J620" s="266" t="s">
        <v>24</v>
      </c>
    </row>
    <row r="621" spans="1:10" x14ac:dyDescent="0.15">
      <c r="A621" s="266">
        <v>2023</v>
      </c>
      <c r="B621" s="266">
        <v>1</v>
      </c>
      <c r="C621" s="266" t="s">
        <v>74</v>
      </c>
      <c r="D621" s="266">
        <v>0</v>
      </c>
      <c r="E621" s="266">
        <v>12</v>
      </c>
      <c r="F621" s="266">
        <v>0</v>
      </c>
      <c r="G621" s="266">
        <v>0</v>
      </c>
      <c r="H621" s="266">
        <v>0</v>
      </c>
      <c r="I621" s="267"/>
      <c r="J621" s="266" t="s">
        <v>27</v>
      </c>
    </row>
    <row r="622" spans="1:10" x14ac:dyDescent="0.15">
      <c r="A622" s="266">
        <v>2023</v>
      </c>
      <c r="B622" s="266">
        <v>1</v>
      </c>
      <c r="C622" s="266" t="s">
        <v>78</v>
      </c>
      <c r="D622" s="266">
        <v>3</v>
      </c>
      <c r="E622" s="266">
        <v>24</v>
      </c>
      <c r="F622" s="266">
        <v>0</v>
      </c>
      <c r="G622" s="266">
        <v>0</v>
      </c>
      <c r="H622" s="266">
        <v>4</v>
      </c>
      <c r="I622" s="267"/>
      <c r="J622" s="266" t="s">
        <v>25</v>
      </c>
    </row>
    <row r="623" spans="1:10" x14ac:dyDescent="0.15">
      <c r="A623" s="266">
        <v>2023</v>
      </c>
      <c r="B623" s="266">
        <v>1</v>
      </c>
      <c r="C623" s="266" t="s">
        <v>77</v>
      </c>
      <c r="D623" s="266">
        <v>0</v>
      </c>
      <c r="E623" s="266">
        <v>6</v>
      </c>
      <c r="F623" s="266">
        <v>0</v>
      </c>
      <c r="G623" s="266">
        <v>0</v>
      </c>
      <c r="H623" s="266">
        <v>0</v>
      </c>
      <c r="I623" s="267"/>
      <c r="J623" s="266" t="s">
        <v>26</v>
      </c>
    </row>
    <row r="624" spans="1:10" x14ac:dyDescent="0.15">
      <c r="A624" s="266">
        <v>2023</v>
      </c>
      <c r="B624" s="266">
        <v>1</v>
      </c>
      <c r="C624" s="266" t="s">
        <v>80</v>
      </c>
      <c r="D624" s="266">
        <v>3</v>
      </c>
      <c r="E624" s="266">
        <v>18</v>
      </c>
      <c r="F624" s="266">
        <v>0</v>
      </c>
      <c r="G624" s="266">
        <v>2</v>
      </c>
      <c r="H624" s="266">
        <v>3</v>
      </c>
      <c r="I624" s="267"/>
      <c r="J624" s="266" t="s">
        <v>26</v>
      </c>
    </row>
    <row r="625" spans="1:10" x14ac:dyDescent="0.15">
      <c r="A625" s="266">
        <v>2023</v>
      </c>
      <c r="B625" s="266">
        <v>1</v>
      </c>
      <c r="C625" s="266" t="s">
        <v>80</v>
      </c>
      <c r="D625" s="266">
        <v>0</v>
      </c>
      <c r="E625" s="266">
        <v>0</v>
      </c>
      <c r="F625" s="266">
        <v>1</v>
      </c>
      <c r="G625" s="266">
        <v>0</v>
      </c>
      <c r="H625" s="266">
        <v>0</v>
      </c>
      <c r="I625" s="267">
        <v>67</v>
      </c>
      <c r="J625" s="266" t="s">
        <v>24</v>
      </c>
    </row>
    <row r="626" spans="1:10" x14ac:dyDescent="0.15">
      <c r="A626" s="266">
        <v>2023</v>
      </c>
      <c r="B626" s="266">
        <v>1</v>
      </c>
      <c r="C626" s="266" t="s">
        <v>86</v>
      </c>
      <c r="D626" s="266">
        <v>2</v>
      </c>
      <c r="E626" s="266">
        <v>8</v>
      </c>
      <c r="F626" s="266">
        <v>0</v>
      </c>
      <c r="G626" s="266">
        <v>1</v>
      </c>
      <c r="H626" s="266">
        <v>1</v>
      </c>
      <c r="I626" s="267"/>
      <c r="J626" s="266" t="s">
        <v>26</v>
      </c>
    </row>
    <row r="627" spans="1:10" x14ac:dyDescent="0.15">
      <c r="A627" s="266">
        <v>2023</v>
      </c>
      <c r="B627" s="266">
        <v>1</v>
      </c>
      <c r="C627" s="266" t="s">
        <v>85</v>
      </c>
      <c r="D627" s="266">
        <v>0</v>
      </c>
      <c r="E627" s="266">
        <v>2</v>
      </c>
      <c r="F627" s="266">
        <v>0</v>
      </c>
      <c r="G627" s="266">
        <v>0</v>
      </c>
      <c r="H627" s="266">
        <v>0</v>
      </c>
      <c r="I627" s="267"/>
      <c r="J627" s="266" t="s">
        <v>24</v>
      </c>
    </row>
    <row r="628" spans="1:10" x14ac:dyDescent="0.15">
      <c r="A628" s="266">
        <v>2023</v>
      </c>
      <c r="B628" s="266">
        <v>1</v>
      </c>
      <c r="C628" s="266" t="s">
        <v>84</v>
      </c>
      <c r="D628" s="266">
        <v>0</v>
      </c>
      <c r="E628" s="266">
        <v>1</v>
      </c>
      <c r="F628" s="266">
        <v>0</v>
      </c>
      <c r="G628" s="266">
        <v>0</v>
      </c>
      <c r="H628" s="266">
        <v>0</v>
      </c>
      <c r="I628" s="267"/>
      <c r="J628" s="266" t="s">
        <v>25</v>
      </c>
    </row>
    <row r="629" spans="1:10" x14ac:dyDescent="0.15">
      <c r="A629" s="266">
        <v>2023</v>
      </c>
      <c r="B629" s="266">
        <v>2</v>
      </c>
      <c r="C629" s="266" t="s">
        <v>125</v>
      </c>
      <c r="D629" s="266">
        <v>1</v>
      </c>
      <c r="E629" s="266">
        <v>51</v>
      </c>
      <c r="F629" s="266">
        <v>0</v>
      </c>
      <c r="G629" s="266">
        <v>0</v>
      </c>
      <c r="H629" s="266">
        <v>2</v>
      </c>
      <c r="I629" s="267"/>
      <c r="J629" s="266" t="s">
        <v>159</v>
      </c>
    </row>
    <row r="630" spans="1:10" x14ac:dyDescent="0.15">
      <c r="A630" s="266">
        <v>2023</v>
      </c>
      <c r="B630" s="266">
        <v>2</v>
      </c>
      <c r="C630" s="266" t="s">
        <v>73</v>
      </c>
      <c r="D630" s="266">
        <v>1</v>
      </c>
      <c r="E630" s="266">
        <v>0</v>
      </c>
      <c r="F630" s="266">
        <v>1</v>
      </c>
      <c r="G630" s="266">
        <v>0</v>
      </c>
      <c r="H630" s="266">
        <v>0</v>
      </c>
      <c r="I630" s="267">
        <v>55</v>
      </c>
      <c r="J630" s="266" t="s">
        <v>26</v>
      </c>
    </row>
    <row r="631" spans="1:10" x14ac:dyDescent="0.15">
      <c r="A631" s="266">
        <v>2023</v>
      </c>
      <c r="B631" s="266">
        <v>2</v>
      </c>
      <c r="C631" s="266" t="s">
        <v>74</v>
      </c>
      <c r="D631" s="266">
        <v>0</v>
      </c>
      <c r="E631" s="266">
        <v>3</v>
      </c>
      <c r="F631" s="266">
        <v>0</v>
      </c>
      <c r="G631" s="266">
        <v>0</v>
      </c>
      <c r="H631" s="266">
        <v>0</v>
      </c>
      <c r="I631" s="267"/>
      <c r="J631" s="266" t="s">
        <v>26</v>
      </c>
    </row>
    <row r="632" spans="1:10" x14ac:dyDescent="0.15">
      <c r="A632" s="266">
        <v>2023</v>
      </c>
      <c r="B632" s="266">
        <v>2</v>
      </c>
      <c r="C632" s="266" t="s">
        <v>76</v>
      </c>
      <c r="D632" s="266">
        <v>1</v>
      </c>
      <c r="E632" s="266">
        <v>61</v>
      </c>
      <c r="F632" s="266">
        <v>0</v>
      </c>
      <c r="G632" s="266">
        <v>0</v>
      </c>
      <c r="H632" s="266">
        <v>1</v>
      </c>
      <c r="I632" s="267"/>
      <c r="J632" s="266" t="s">
        <v>28</v>
      </c>
    </row>
    <row r="633" spans="1:10" x14ac:dyDescent="0.15">
      <c r="A633" s="266">
        <v>2023</v>
      </c>
      <c r="B633" s="266">
        <v>2</v>
      </c>
      <c r="C633" s="266" t="s">
        <v>77</v>
      </c>
      <c r="D633" s="266">
        <v>0</v>
      </c>
      <c r="E633" s="266">
        <v>5</v>
      </c>
      <c r="F633" s="266">
        <v>0</v>
      </c>
      <c r="G633" s="266">
        <v>0</v>
      </c>
      <c r="H633" s="266">
        <v>0</v>
      </c>
      <c r="I633" s="267"/>
      <c r="J633" s="266" t="s">
        <v>25</v>
      </c>
    </row>
    <row r="634" spans="1:10" x14ac:dyDescent="0.15">
      <c r="A634" s="266">
        <v>2023</v>
      </c>
      <c r="B634" s="266">
        <v>2</v>
      </c>
      <c r="C634" s="266" t="s">
        <v>77</v>
      </c>
      <c r="D634" s="266">
        <v>0</v>
      </c>
      <c r="E634" s="266">
        <v>5</v>
      </c>
      <c r="F634" s="266">
        <v>0</v>
      </c>
      <c r="G634" s="266">
        <v>0</v>
      </c>
      <c r="H634" s="266">
        <v>0</v>
      </c>
      <c r="I634" s="267"/>
      <c r="J634" s="266" t="s">
        <v>26</v>
      </c>
    </row>
    <row r="635" spans="1:10" x14ac:dyDescent="0.15">
      <c r="A635" s="266">
        <v>2023</v>
      </c>
      <c r="B635" s="266">
        <v>2</v>
      </c>
      <c r="C635" s="266" t="s">
        <v>80</v>
      </c>
      <c r="D635" s="266">
        <v>0</v>
      </c>
      <c r="E635" s="266">
        <v>52</v>
      </c>
      <c r="F635" s="266">
        <v>0</v>
      </c>
      <c r="G635" s="266">
        <v>0</v>
      </c>
      <c r="H635" s="266">
        <v>0</v>
      </c>
      <c r="I635" s="267"/>
      <c r="J635" s="266" t="s">
        <v>28</v>
      </c>
    </row>
    <row r="636" spans="1:10" x14ac:dyDescent="0.15">
      <c r="A636" s="266">
        <v>2023</v>
      </c>
      <c r="B636" s="266">
        <v>2</v>
      </c>
      <c r="C636" s="266" t="s">
        <v>124</v>
      </c>
      <c r="D636" s="266">
        <v>0</v>
      </c>
      <c r="E636" s="266">
        <v>2</v>
      </c>
      <c r="F636" s="266">
        <v>0</v>
      </c>
      <c r="G636" s="266">
        <v>0</v>
      </c>
      <c r="H636" s="266">
        <v>0</v>
      </c>
      <c r="I636" s="267"/>
      <c r="J636" s="266" t="s">
        <v>24</v>
      </c>
    </row>
    <row r="637" spans="1:10" x14ac:dyDescent="0.15">
      <c r="A637" s="266">
        <v>2023</v>
      </c>
      <c r="B637" s="266">
        <v>2</v>
      </c>
      <c r="C637" s="266" t="s">
        <v>86</v>
      </c>
      <c r="D637" s="266">
        <v>0</v>
      </c>
      <c r="E637" s="266">
        <v>4</v>
      </c>
      <c r="F637" s="266">
        <v>0</v>
      </c>
      <c r="G637" s="266">
        <v>0</v>
      </c>
      <c r="H637" s="266">
        <v>0</v>
      </c>
      <c r="I637" s="267"/>
      <c r="J637" s="266" t="s">
        <v>28</v>
      </c>
    </row>
    <row r="638" spans="1:10" x14ac:dyDescent="0.15">
      <c r="A638" s="266">
        <v>2023</v>
      </c>
      <c r="B638" s="266">
        <v>2</v>
      </c>
      <c r="C638" s="266" t="s">
        <v>85</v>
      </c>
      <c r="D638" s="266">
        <v>1</v>
      </c>
      <c r="E638" s="266">
        <v>0</v>
      </c>
      <c r="F638" s="266">
        <v>0</v>
      </c>
      <c r="G638" s="266">
        <v>0</v>
      </c>
      <c r="H638" s="266">
        <v>1</v>
      </c>
      <c r="I638" s="267"/>
      <c r="J638" s="266" t="s">
        <v>27</v>
      </c>
    </row>
    <row r="639" spans="1:10" x14ac:dyDescent="0.15">
      <c r="A639" s="266">
        <v>2023</v>
      </c>
      <c r="B639" s="266">
        <v>3</v>
      </c>
      <c r="C639" s="266" t="s">
        <v>72</v>
      </c>
      <c r="D639" s="266">
        <v>19</v>
      </c>
      <c r="E639" s="266">
        <v>274</v>
      </c>
      <c r="F639" s="266">
        <v>0</v>
      </c>
      <c r="G639" s="266">
        <v>3</v>
      </c>
      <c r="H639" s="266">
        <v>17</v>
      </c>
      <c r="I639" s="267"/>
      <c r="J639" s="266" t="s">
        <v>27</v>
      </c>
    </row>
    <row r="640" spans="1:10" x14ac:dyDescent="0.15">
      <c r="A640" s="266">
        <v>2023</v>
      </c>
      <c r="B640" s="266">
        <v>3</v>
      </c>
      <c r="C640" s="266" t="s">
        <v>74</v>
      </c>
      <c r="D640" s="266">
        <v>0</v>
      </c>
      <c r="E640" s="266">
        <v>7</v>
      </c>
      <c r="F640" s="266">
        <v>0</v>
      </c>
      <c r="G640" s="266">
        <v>0</v>
      </c>
      <c r="H640" s="266">
        <v>0</v>
      </c>
      <c r="I640" s="267"/>
      <c r="J640" s="266" t="s">
        <v>27</v>
      </c>
    </row>
    <row r="641" spans="1:10" x14ac:dyDescent="0.15">
      <c r="A641" s="266">
        <v>2023</v>
      </c>
      <c r="B641" s="266">
        <v>3</v>
      </c>
      <c r="C641" s="266" t="s">
        <v>75</v>
      </c>
      <c r="D641" s="266">
        <v>0</v>
      </c>
      <c r="E641" s="266">
        <v>2</v>
      </c>
      <c r="F641" s="266">
        <v>0</v>
      </c>
      <c r="G641" s="266">
        <v>0</v>
      </c>
      <c r="H641" s="266">
        <v>0</v>
      </c>
      <c r="I641" s="267"/>
      <c r="J641" s="266" t="s">
        <v>26</v>
      </c>
    </row>
    <row r="642" spans="1:10" x14ac:dyDescent="0.15">
      <c r="A642" s="266">
        <v>2023</v>
      </c>
      <c r="B642" s="266">
        <v>3</v>
      </c>
      <c r="C642" s="266" t="s">
        <v>78</v>
      </c>
      <c r="D642" s="266">
        <v>0</v>
      </c>
      <c r="E642" s="266">
        <v>10</v>
      </c>
      <c r="F642" s="266">
        <v>0</v>
      </c>
      <c r="G642" s="266">
        <v>0</v>
      </c>
      <c r="H642" s="266">
        <v>0</v>
      </c>
      <c r="I642" s="267"/>
      <c r="J642" s="266" t="s">
        <v>24</v>
      </c>
    </row>
    <row r="643" spans="1:10" x14ac:dyDescent="0.15">
      <c r="A643" s="266">
        <v>2023</v>
      </c>
      <c r="B643" s="266">
        <v>3</v>
      </c>
      <c r="C643" s="266" t="s">
        <v>77</v>
      </c>
      <c r="D643" s="266">
        <v>0</v>
      </c>
      <c r="E643" s="266">
        <v>4</v>
      </c>
      <c r="F643" s="266">
        <v>0</v>
      </c>
      <c r="G643" s="266">
        <v>0</v>
      </c>
      <c r="H643" s="266">
        <v>0</v>
      </c>
      <c r="I643" s="267"/>
      <c r="J643" s="266" t="s">
        <v>26</v>
      </c>
    </row>
    <row r="644" spans="1:10" x14ac:dyDescent="0.15">
      <c r="A644" s="266">
        <v>2023</v>
      </c>
      <c r="B644" s="266">
        <v>3</v>
      </c>
      <c r="C644" s="266" t="s">
        <v>80</v>
      </c>
      <c r="D644" s="266">
        <v>4</v>
      </c>
      <c r="E644" s="266">
        <v>39</v>
      </c>
      <c r="F644" s="266">
        <v>0</v>
      </c>
      <c r="G644" s="266">
        <v>0</v>
      </c>
      <c r="H644" s="266">
        <v>4</v>
      </c>
      <c r="I644" s="267"/>
      <c r="J644" s="266" t="s">
        <v>27</v>
      </c>
    </row>
    <row r="645" spans="1:10" x14ac:dyDescent="0.15">
      <c r="A645" s="266">
        <v>2023</v>
      </c>
      <c r="B645" s="266">
        <v>3</v>
      </c>
      <c r="C645" s="266" t="s">
        <v>80</v>
      </c>
      <c r="D645" s="266">
        <v>0</v>
      </c>
      <c r="E645" s="266">
        <v>38</v>
      </c>
      <c r="F645" s="266">
        <v>0</v>
      </c>
      <c r="G645" s="266">
        <v>0</v>
      </c>
      <c r="H645" s="266">
        <v>0</v>
      </c>
      <c r="I645" s="267"/>
      <c r="J645" s="266" t="s">
        <v>28</v>
      </c>
    </row>
    <row r="646" spans="1:10" x14ac:dyDescent="0.15">
      <c r="A646" s="266">
        <v>2023</v>
      </c>
      <c r="B646" s="266">
        <v>3</v>
      </c>
      <c r="C646" s="266" t="s">
        <v>79</v>
      </c>
      <c r="D646" s="266">
        <v>0</v>
      </c>
      <c r="E646" s="266">
        <v>1</v>
      </c>
      <c r="F646" s="266">
        <v>0</v>
      </c>
      <c r="G646" s="266">
        <v>0</v>
      </c>
      <c r="H646" s="266">
        <v>0</v>
      </c>
      <c r="I646" s="267"/>
      <c r="J646" s="266" t="s">
        <v>24</v>
      </c>
    </row>
    <row r="647" spans="1:10" x14ac:dyDescent="0.15">
      <c r="A647" s="266">
        <v>2023</v>
      </c>
      <c r="B647" s="266">
        <v>3</v>
      </c>
      <c r="C647" s="266" t="s">
        <v>82</v>
      </c>
      <c r="D647" s="266">
        <v>0</v>
      </c>
      <c r="E647" s="266">
        <v>3</v>
      </c>
      <c r="F647" s="266">
        <v>0</v>
      </c>
      <c r="G647" s="266">
        <v>0</v>
      </c>
      <c r="H647" s="266">
        <v>0</v>
      </c>
      <c r="I647" s="267"/>
      <c r="J647" s="266" t="s">
        <v>26</v>
      </c>
    </row>
    <row r="648" spans="1:10" x14ac:dyDescent="0.15">
      <c r="A648" s="266">
        <v>2023</v>
      </c>
      <c r="B648" s="266">
        <v>4</v>
      </c>
      <c r="C648" s="266" t="s">
        <v>72</v>
      </c>
      <c r="D648" s="266">
        <v>4</v>
      </c>
      <c r="E648" s="266">
        <v>216</v>
      </c>
      <c r="F648" s="266">
        <v>0</v>
      </c>
      <c r="G648" s="266">
        <v>0</v>
      </c>
      <c r="H648" s="266">
        <v>6</v>
      </c>
      <c r="I648" s="267"/>
      <c r="J648" s="266" t="s">
        <v>28</v>
      </c>
    </row>
    <row r="649" spans="1:10" x14ac:dyDescent="0.15">
      <c r="A649" s="266">
        <v>2023</v>
      </c>
      <c r="B649" s="266">
        <v>4</v>
      </c>
      <c r="C649" s="266" t="s">
        <v>72</v>
      </c>
      <c r="D649" s="266">
        <v>2</v>
      </c>
      <c r="E649" s="266">
        <v>69</v>
      </c>
      <c r="F649" s="266">
        <v>0</v>
      </c>
      <c r="G649" s="266">
        <v>1</v>
      </c>
      <c r="H649" s="266">
        <v>1</v>
      </c>
      <c r="I649" s="267"/>
      <c r="J649" s="266" t="s">
        <v>26</v>
      </c>
    </row>
    <row r="650" spans="1:10" x14ac:dyDescent="0.15">
      <c r="A650" s="266">
        <v>2023</v>
      </c>
      <c r="B650" s="266">
        <v>4</v>
      </c>
      <c r="C650" s="266" t="s">
        <v>73</v>
      </c>
      <c r="D650" s="266">
        <v>1</v>
      </c>
      <c r="E650" s="266">
        <v>2</v>
      </c>
      <c r="F650" s="266">
        <v>0</v>
      </c>
      <c r="G650" s="266">
        <v>0</v>
      </c>
      <c r="H650" s="266">
        <v>1</v>
      </c>
      <c r="I650" s="267"/>
      <c r="J650" s="266" t="s">
        <v>25</v>
      </c>
    </row>
    <row r="651" spans="1:10" x14ac:dyDescent="0.15">
      <c r="A651" s="266">
        <v>2023</v>
      </c>
      <c r="B651" s="266">
        <v>4</v>
      </c>
      <c r="C651" s="266" t="s">
        <v>76</v>
      </c>
      <c r="D651" s="266">
        <v>0</v>
      </c>
      <c r="E651" s="266">
        <v>41</v>
      </c>
      <c r="F651" s="266">
        <v>0</v>
      </c>
      <c r="G651" s="266">
        <v>0</v>
      </c>
      <c r="H651" s="266">
        <v>0</v>
      </c>
      <c r="I651" s="267"/>
      <c r="J651" s="266" t="s">
        <v>28</v>
      </c>
    </row>
    <row r="652" spans="1:10" x14ac:dyDescent="0.15">
      <c r="A652" s="266">
        <v>2023</v>
      </c>
      <c r="B652" s="266">
        <v>4</v>
      </c>
      <c r="C652" s="266" t="s">
        <v>75</v>
      </c>
      <c r="D652" s="266">
        <v>0</v>
      </c>
      <c r="E652" s="266">
        <v>3</v>
      </c>
      <c r="F652" s="266">
        <v>0</v>
      </c>
      <c r="G652" s="266">
        <v>0</v>
      </c>
      <c r="H652" s="266">
        <v>0</v>
      </c>
      <c r="I652" s="267"/>
      <c r="J652" s="266" t="s">
        <v>26</v>
      </c>
    </row>
    <row r="653" spans="1:10" x14ac:dyDescent="0.15">
      <c r="A653" s="266">
        <v>2023</v>
      </c>
      <c r="B653" s="266">
        <v>4</v>
      </c>
      <c r="C653" s="266" t="s">
        <v>78</v>
      </c>
      <c r="D653" s="266">
        <v>0</v>
      </c>
      <c r="E653" s="266">
        <v>17</v>
      </c>
      <c r="F653" s="266">
        <v>0</v>
      </c>
      <c r="G653" s="266">
        <v>0</v>
      </c>
      <c r="H653" s="266">
        <v>0</v>
      </c>
      <c r="I653" s="267"/>
      <c r="J653" s="266" t="s">
        <v>25</v>
      </c>
    </row>
    <row r="654" spans="1:10" x14ac:dyDescent="0.15">
      <c r="A654" s="266">
        <v>2023</v>
      </c>
      <c r="B654" s="266">
        <v>4</v>
      </c>
      <c r="C654" s="266" t="s">
        <v>80</v>
      </c>
      <c r="D654" s="266">
        <v>0</v>
      </c>
      <c r="E654" s="266">
        <v>14</v>
      </c>
      <c r="F654" s="266">
        <v>0</v>
      </c>
      <c r="G654" s="266">
        <v>0</v>
      </c>
      <c r="H654" s="266">
        <v>0</v>
      </c>
      <c r="I654" s="267"/>
      <c r="J654" s="266" t="s">
        <v>25</v>
      </c>
    </row>
    <row r="655" spans="1:10" x14ac:dyDescent="0.15">
      <c r="A655" s="266">
        <v>2023</v>
      </c>
      <c r="B655" s="266">
        <v>4</v>
      </c>
      <c r="C655" s="266" t="s">
        <v>80</v>
      </c>
      <c r="D655" s="266">
        <v>1</v>
      </c>
      <c r="E655" s="266">
        <v>51</v>
      </c>
      <c r="F655" s="266">
        <v>0</v>
      </c>
      <c r="G655" s="266">
        <v>0</v>
      </c>
      <c r="H655" s="266">
        <v>1</v>
      </c>
      <c r="I655" s="267"/>
      <c r="J655" s="266" t="s">
        <v>28</v>
      </c>
    </row>
    <row r="656" spans="1:10" x14ac:dyDescent="0.15">
      <c r="A656" s="266">
        <v>2023</v>
      </c>
      <c r="B656" s="266">
        <v>4</v>
      </c>
      <c r="C656" s="266" t="s">
        <v>124</v>
      </c>
      <c r="D656" s="266">
        <v>3</v>
      </c>
      <c r="E656" s="266">
        <v>13</v>
      </c>
      <c r="F656" s="266">
        <v>0</v>
      </c>
      <c r="G656" s="266">
        <v>1</v>
      </c>
      <c r="H656" s="266">
        <v>2</v>
      </c>
      <c r="I656" s="267"/>
      <c r="J656" s="266" t="s">
        <v>25</v>
      </c>
    </row>
    <row r="657" spans="1:10" x14ac:dyDescent="0.15">
      <c r="A657" s="266">
        <v>2023</v>
      </c>
      <c r="B657" s="266">
        <v>4</v>
      </c>
      <c r="C657" s="266" t="s">
        <v>86</v>
      </c>
      <c r="D657" s="266">
        <v>2</v>
      </c>
      <c r="E657" s="266">
        <v>6</v>
      </c>
      <c r="F657" s="266">
        <v>0</v>
      </c>
      <c r="G657" s="266">
        <v>1</v>
      </c>
      <c r="H657" s="266">
        <v>1</v>
      </c>
      <c r="I657" s="267"/>
      <c r="J657" s="266" t="s">
        <v>26</v>
      </c>
    </row>
    <row r="658" spans="1:10" x14ac:dyDescent="0.15">
      <c r="A658" s="266">
        <v>2023</v>
      </c>
      <c r="B658" s="266">
        <v>4</v>
      </c>
      <c r="C658" s="266" t="s">
        <v>83</v>
      </c>
      <c r="D658" s="266">
        <v>0</v>
      </c>
      <c r="E658" s="266">
        <v>8</v>
      </c>
      <c r="F658" s="266">
        <v>0</v>
      </c>
      <c r="G658" s="266">
        <v>0</v>
      </c>
      <c r="H658" s="266">
        <v>0</v>
      </c>
      <c r="I658" s="267"/>
      <c r="J658" s="266" t="s">
        <v>26</v>
      </c>
    </row>
    <row r="659" spans="1:10" x14ac:dyDescent="0.15">
      <c r="A659" s="266">
        <v>2023</v>
      </c>
      <c r="B659" s="266">
        <v>4</v>
      </c>
      <c r="C659" s="266" t="s">
        <v>83</v>
      </c>
      <c r="D659" s="266">
        <v>0</v>
      </c>
      <c r="E659" s="266">
        <v>20</v>
      </c>
      <c r="F659" s="266">
        <v>0</v>
      </c>
      <c r="G659" s="266">
        <v>0</v>
      </c>
      <c r="H659" s="266">
        <v>0</v>
      </c>
      <c r="I659" s="267"/>
      <c r="J659" s="266" t="s">
        <v>27</v>
      </c>
    </row>
    <row r="660" spans="1:10" x14ac:dyDescent="0.15">
      <c r="A660" s="266">
        <v>2023</v>
      </c>
      <c r="B660" s="266">
        <v>5</v>
      </c>
      <c r="C660" s="266" t="s">
        <v>72</v>
      </c>
      <c r="D660" s="266">
        <v>5</v>
      </c>
      <c r="E660" s="266">
        <v>56</v>
      </c>
      <c r="F660" s="266">
        <v>0</v>
      </c>
      <c r="G660" s="266">
        <v>0</v>
      </c>
      <c r="H660" s="266">
        <v>7</v>
      </c>
      <c r="I660" s="267"/>
      <c r="J660" s="266" t="s">
        <v>24</v>
      </c>
    </row>
    <row r="661" spans="1:10" x14ac:dyDescent="0.15">
      <c r="A661" s="266">
        <v>2023</v>
      </c>
      <c r="B661" s="266">
        <v>5</v>
      </c>
      <c r="C661" s="266" t="s">
        <v>72</v>
      </c>
      <c r="D661" s="266">
        <v>9</v>
      </c>
      <c r="E661" s="266">
        <v>66</v>
      </c>
      <c r="F661" s="266">
        <v>0</v>
      </c>
      <c r="G661" s="266">
        <v>1</v>
      </c>
      <c r="H661" s="266">
        <v>10</v>
      </c>
      <c r="I661" s="267"/>
      <c r="J661" s="266" t="s">
        <v>26</v>
      </c>
    </row>
    <row r="662" spans="1:10" x14ac:dyDescent="0.15">
      <c r="A662" s="266">
        <v>2023</v>
      </c>
      <c r="B662" s="266">
        <v>5</v>
      </c>
      <c r="C662" s="266" t="s">
        <v>74</v>
      </c>
      <c r="D662" s="266">
        <v>0</v>
      </c>
      <c r="E662" s="266">
        <v>4</v>
      </c>
      <c r="F662" s="266">
        <v>0</v>
      </c>
      <c r="G662" s="266">
        <v>0</v>
      </c>
      <c r="H662" s="266">
        <v>0</v>
      </c>
      <c r="I662" s="267"/>
      <c r="J662" s="266" t="s">
        <v>26</v>
      </c>
    </row>
    <row r="663" spans="1:10" x14ac:dyDescent="0.15">
      <c r="A663" s="266">
        <v>2023</v>
      </c>
      <c r="B663" s="266">
        <v>5</v>
      </c>
      <c r="C663" s="266" t="s">
        <v>76</v>
      </c>
      <c r="D663" s="266">
        <v>2</v>
      </c>
      <c r="E663" s="266">
        <v>23</v>
      </c>
      <c r="F663" s="266">
        <v>0</v>
      </c>
      <c r="G663" s="266">
        <v>0</v>
      </c>
      <c r="H663" s="266">
        <v>2</v>
      </c>
      <c r="I663" s="267"/>
      <c r="J663" s="266" t="s">
        <v>24</v>
      </c>
    </row>
    <row r="664" spans="1:10" x14ac:dyDescent="0.15">
      <c r="A664" s="266">
        <v>2023</v>
      </c>
      <c r="B664" s="266">
        <v>5</v>
      </c>
      <c r="C664" s="266" t="s">
        <v>76</v>
      </c>
      <c r="D664" s="266">
        <v>1</v>
      </c>
      <c r="E664" s="266">
        <v>16</v>
      </c>
      <c r="F664" s="266">
        <v>0</v>
      </c>
      <c r="G664" s="266">
        <v>0</v>
      </c>
      <c r="H664" s="266">
        <v>1</v>
      </c>
      <c r="I664" s="267"/>
      <c r="J664" s="266" t="s">
        <v>25</v>
      </c>
    </row>
    <row r="665" spans="1:10" x14ac:dyDescent="0.15">
      <c r="A665" s="266">
        <v>2023</v>
      </c>
      <c r="B665" s="266">
        <v>5</v>
      </c>
      <c r="C665" s="266" t="s">
        <v>78</v>
      </c>
      <c r="D665" s="266">
        <v>3</v>
      </c>
      <c r="E665" s="266">
        <v>20</v>
      </c>
      <c r="F665" s="266">
        <v>0</v>
      </c>
      <c r="G665" s="266">
        <v>2</v>
      </c>
      <c r="H665" s="266">
        <v>4</v>
      </c>
      <c r="I665" s="267"/>
      <c r="J665" s="266" t="s">
        <v>25</v>
      </c>
    </row>
    <row r="666" spans="1:10" x14ac:dyDescent="0.15">
      <c r="A666" s="266">
        <v>2023</v>
      </c>
      <c r="B666" s="266">
        <v>5</v>
      </c>
      <c r="C666" s="266" t="s">
        <v>81</v>
      </c>
      <c r="D666" s="266">
        <v>0</v>
      </c>
      <c r="E666" s="266">
        <v>8</v>
      </c>
      <c r="F666" s="266">
        <v>0</v>
      </c>
      <c r="G666" s="266">
        <v>0</v>
      </c>
      <c r="H666" s="266">
        <v>0</v>
      </c>
      <c r="I666" s="267"/>
      <c r="J666" s="266" t="s">
        <v>26</v>
      </c>
    </row>
    <row r="667" spans="1:10" x14ac:dyDescent="0.15">
      <c r="A667" s="266">
        <v>2023</v>
      </c>
      <c r="B667" s="266">
        <v>5</v>
      </c>
      <c r="C667" s="266" t="s">
        <v>124</v>
      </c>
      <c r="D667" s="266">
        <v>2</v>
      </c>
      <c r="E667" s="266">
        <v>19</v>
      </c>
      <c r="F667" s="266">
        <v>0</v>
      </c>
      <c r="G667" s="266">
        <v>1</v>
      </c>
      <c r="H667" s="266">
        <v>1</v>
      </c>
      <c r="I667" s="267"/>
      <c r="J667" s="266" t="s">
        <v>26</v>
      </c>
    </row>
    <row r="668" spans="1:10" x14ac:dyDescent="0.15">
      <c r="A668" s="266">
        <v>2023</v>
      </c>
      <c r="B668" s="266">
        <v>5</v>
      </c>
      <c r="C668" s="266" t="s">
        <v>124</v>
      </c>
      <c r="D668" s="266">
        <v>0</v>
      </c>
      <c r="E668" s="266">
        <v>1</v>
      </c>
      <c r="F668" s="266">
        <v>0</v>
      </c>
      <c r="G668" s="266">
        <v>0</v>
      </c>
      <c r="H668" s="266">
        <v>0</v>
      </c>
      <c r="I668" s="267"/>
      <c r="J668" s="266" t="s">
        <v>24</v>
      </c>
    </row>
    <row r="669" spans="1:10" x14ac:dyDescent="0.15">
      <c r="A669" s="266">
        <v>2023</v>
      </c>
      <c r="B669" s="266">
        <v>5</v>
      </c>
      <c r="C669" s="266" t="s">
        <v>86</v>
      </c>
      <c r="D669" s="266">
        <v>0</v>
      </c>
      <c r="E669" s="266">
        <v>5</v>
      </c>
      <c r="F669" s="266">
        <v>0</v>
      </c>
      <c r="G669" s="266">
        <v>0</v>
      </c>
      <c r="H669" s="266">
        <v>0</v>
      </c>
      <c r="I669" s="267"/>
      <c r="J669" s="266" t="s">
        <v>27</v>
      </c>
    </row>
    <row r="670" spans="1:10" x14ac:dyDescent="0.15">
      <c r="A670" s="266">
        <v>2023</v>
      </c>
      <c r="B670" s="266">
        <v>5</v>
      </c>
      <c r="C670" s="266" t="s">
        <v>84</v>
      </c>
      <c r="D670" s="266">
        <v>0</v>
      </c>
      <c r="E670" s="266">
        <v>4</v>
      </c>
      <c r="F670" s="266">
        <v>0</v>
      </c>
      <c r="G670" s="266">
        <v>0</v>
      </c>
      <c r="H670" s="266">
        <v>0</v>
      </c>
      <c r="I670" s="267"/>
      <c r="J670" s="266" t="s">
        <v>26</v>
      </c>
    </row>
    <row r="671" spans="1:10" x14ac:dyDescent="0.15">
      <c r="A671" s="266">
        <v>2023</v>
      </c>
      <c r="B671" s="266">
        <v>5</v>
      </c>
      <c r="C671" s="266" t="s">
        <v>85</v>
      </c>
      <c r="D671" s="266">
        <v>0</v>
      </c>
      <c r="E671" s="266">
        <v>4</v>
      </c>
      <c r="F671" s="266">
        <v>0</v>
      </c>
      <c r="G671" s="266">
        <v>0</v>
      </c>
      <c r="H671" s="266">
        <v>0</v>
      </c>
      <c r="I671" s="267"/>
      <c r="J671" s="266" t="s">
        <v>28</v>
      </c>
    </row>
    <row r="672" spans="1:10" x14ac:dyDescent="0.15">
      <c r="A672" s="266">
        <v>2023</v>
      </c>
      <c r="B672" s="266">
        <v>5</v>
      </c>
      <c r="C672" s="266" t="s">
        <v>83</v>
      </c>
      <c r="D672" s="266">
        <v>0</v>
      </c>
      <c r="E672" s="266">
        <v>5</v>
      </c>
      <c r="F672" s="266">
        <v>0</v>
      </c>
      <c r="G672" s="266">
        <v>0</v>
      </c>
      <c r="H672" s="266">
        <v>0</v>
      </c>
      <c r="I672" s="267"/>
      <c r="J672" s="266" t="s">
        <v>25</v>
      </c>
    </row>
    <row r="673" spans="1:10" x14ac:dyDescent="0.15">
      <c r="A673" s="266">
        <v>2023</v>
      </c>
      <c r="B673" s="266">
        <v>6</v>
      </c>
      <c r="C673" s="266" t="s">
        <v>123</v>
      </c>
      <c r="D673" s="266">
        <v>0</v>
      </c>
      <c r="E673" s="266">
        <v>9</v>
      </c>
      <c r="F673" s="266">
        <v>0</v>
      </c>
      <c r="G673" s="266">
        <v>0</v>
      </c>
      <c r="H673" s="266">
        <v>0</v>
      </c>
      <c r="I673" s="267"/>
      <c r="J673" s="266" t="s">
        <v>27</v>
      </c>
    </row>
    <row r="674" spans="1:10" x14ac:dyDescent="0.15">
      <c r="A674" s="266">
        <v>2023</v>
      </c>
      <c r="B674" s="266">
        <v>6</v>
      </c>
      <c r="C674" s="266" t="s">
        <v>73</v>
      </c>
      <c r="D674" s="266">
        <v>0</v>
      </c>
      <c r="E674" s="266">
        <v>16</v>
      </c>
      <c r="F674" s="266">
        <v>0</v>
      </c>
      <c r="G674" s="266">
        <v>0</v>
      </c>
      <c r="H674" s="266">
        <v>0</v>
      </c>
      <c r="I674" s="267"/>
      <c r="J674" s="266" t="s">
        <v>27</v>
      </c>
    </row>
    <row r="675" spans="1:10" x14ac:dyDescent="0.15">
      <c r="A675" s="266">
        <v>2023</v>
      </c>
      <c r="B675" s="266">
        <v>6</v>
      </c>
      <c r="C675" s="266" t="s">
        <v>73</v>
      </c>
      <c r="D675" s="266">
        <v>0</v>
      </c>
      <c r="E675" s="266">
        <v>4</v>
      </c>
      <c r="F675" s="266">
        <v>0</v>
      </c>
      <c r="G675" s="266">
        <v>0</v>
      </c>
      <c r="H675" s="266">
        <v>0</v>
      </c>
      <c r="I675" s="267"/>
      <c r="J675" s="266" t="s">
        <v>25</v>
      </c>
    </row>
    <row r="676" spans="1:10" x14ac:dyDescent="0.15">
      <c r="A676" s="266">
        <v>2023</v>
      </c>
      <c r="B676" s="266">
        <v>6</v>
      </c>
      <c r="C676" s="266" t="s">
        <v>74</v>
      </c>
      <c r="D676" s="266">
        <v>0</v>
      </c>
      <c r="E676" s="266">
        <v>9</v>
      </c>
      <c r="F676" s="266">
        <v>0</v>
      </c>
      <c r="G676" s="266">
        <v>0</v>
      </c>
      <c r="H676" s="266">
        <v>0</v>
      </c>
      <c r="I676" s="267"/>
      <c r="J676" s="266" t="s">
        <v>28</v>
      </c>
    </row>
    <row r="677" spans="1:10" x14ac:dyDescent="0.15">
      <c r="A677" s="266">
        <v>2023</v>
      </c>
      <c r="B677" s="266">
        <v>6</v>
      </c>
      <c r="C677" s="266" t="s">
        <v>75</v>
      </c>
      <c r="D677" s="266">
        <v>0</v>
      </c>
      <c r="E677" s="266">
        <v>15</v>
      </c>
      <c r="F677" s="266">
        <v>0</v>
      </c>
      <c r="G677" s="266">
        <v>0</v>
      </c>
      <c r="H677" s="266">
        <v>0</v>
      </c>
      <c r="I677" s="267"/>
      <c r="J677" s="266" t="s">
        <v>28</v>
      </c>
    </row>
    <row r="678" spans="1:10" x14ac:dyDescent="0.15">
      <c r="A678" s="266">
        <v>2023</v>
      </c>
      <c r="B678" s="266">
        <v>6</v>
      </c>
      <c r="C678" s="266" t="s">
        <v>79</v>
      </c>
      <c r="D678" s="266">
        <v>0</v>
      </c>
      <c r="E678" s="266">
        <v>2</v>
      </c>
      <c r="F678" s="266">
        <v>0</v>
      </c>
      <c r="G678" s="266">
        <v>0</v>
      </c>
      <c r="H678" s="266">
        <v>0</v>
      </c>
      <c r="I678" s="267"/>
      <c r="J678" s="266" t="s">
        <v>26</v>
      </c>
    </row>
    <row r="679" spans="1:10" x14ac:dyDescent="0.15">
      <c r="A679" s="266">
        <v>2023</v>
      </c>
      <c r="B679" s="266">
        <v>6</v>
      </c>
      <c r="C679" s="266" t="s">
        <v>81</v>
      </c>
      <c r="D679" s="266">
        <v>0</v>
      </c>
      <c r="E679" s="266">
        <v>2</v>
      </c>
      <c r="F679" s="266">
        <v>0</v>
      </c>
      <c r="G679" s="266">
        <v>0</v>
      </c>
      <c r="H679" s="266">
        <v>0</v>
      </c>
      <c r="I679" s="267"/>
      <c r="J679" s="266" t="s">
        <v>28</v>
      </c>
    </row>
    <row r="680" spans="1:10" x14ac:dyDescent="0.15">
      <c r="A680" s="266">
        <v>2023</v>
      </c>
      <c r="B680" s="266">
        <v>6</v>
      </c>
      <c r="C680" s="266" t="s">
        <v>124</v>
      </c>
      <c r="D680" s="266">
        <v>1</v>
      </c>
      <c r="E680" s="266">
        <v>49</v>
      </c>
      <c r="F680" s="266">
        <v>0</v>
      </c>
      <c r="G680" s="266">
        <v>0</v>
      </c>
      <c r="H680" s="266">
        <v>1</v>
      </c>
      <c r="I680" s="267"/>
      <c r="J680" s="266" t="s">
        <v>28</v>
      </c>
    </row>
    <row r="681" spans="1:10" x14ac:dyDescent="0.15">
      <c r="A681" s="266">
        <v>2023</v>
      </c>
      <c r="B681" s="266">
        <v>6</v>
      </c>
      <c r="C681" s="266" t="s">
        <v>83</v>
      </c>
      <c r="D681" s="266">
        <v>2</v>
      </c>
      <c r="E681" s="266">
        <v>14</v>
      </c>
      <c r="F681" s="266">
        <v>0</v>
      </c>
      <c r="G681" s="266">
        <v>1</v>
      </c>
      <c r="H681" s="266">
        <v>3</v>
      </c>
      <c r="I681" s="267"/>
      <c r="J681" s="266" t="s">
        <v>27</v>
      </c>
    </row>
    <row r="682" spans="1:10" x14ac:dyDescent="0.15">
      <c r="A682" s="266">
        <v>2023</v>
      </c>
      <c r="B682" s="266">
        <v>6</v>
      </c>
      <c r="C682" s="266" t="s">
        <v>86</v>
      </c>
      <c r="D682" s="266">
        <v>0</v>
      </c>
      <c r="E682" s="266">
        <v>2</v>
      </c>
      <c r="F682" s="266">
        <v>0</v>
      </c>
      <c r="G682" s="266">
        <v>0</v>
      </c>
      <c r="H682" s="266">
        <v>0</v>
      </c>
      <c r="I682" s="267"/>
      <c r="J682" s="266" t="s">
        <v>27</v>
      </c>
    </row>
    <row r="683" spans="1:10" x14ac:dyDescent="0.15">
      <c r="A683" s="266">
        <v>2023</v>
      </c>
      <c r="B683" s="266">
        <v>7</v>
      </c>
      <c r="C683" s="266" t="s">
        <v>73</v>
      </c>
      <c r="D683" s="266">
        <v>0</v>
      </c>
      <c r="E683" s="266">
        <v>13</v>
      </c>
      <c r="F683" s="266">
        <v>0</v>
      </c>
      <c r="G683" s="266">
        <v>0</v>
      </c>
      <c r="H683" s="266">
        <v>0</v>
      </c>
      <c r="I683" s="267"/>
      <c r="J683" s="266" t="s">
        <v>28</v>
      </c>
    </row>
    <row r="684" spans="1:10" x14ac:dyDescent="0.15">
      <c r="A684" s="266">
        <v>2023</v>
      </c>
      <c r="B684" s="266">
        <v>7</v>
      </c>
      <c r="C684" s="266" t="s">
        <v>74</v>
      </c>
      <c r="D684" s="266">
        <v>0</v>
      </c>
      <c r="E684" s="266">
        <v>3</v>
      </c>
      <c r="F684" s="266">
        <v>0</v>
      </c>
      <c r="G684" s="266">
        <v>0</v>
      </c>
      <c r="H684" s="266">
        <v>0</v>
      </c>
      <c r="I684" s="267"/>
      <c r="J684" s="266" t="s">
        <v>26</v>
      </c>
    </row>
    <row r="685" spans="1:10" x14ac:dyDescent="0.15">
      <c r="A685" s="266">
        <v>2023</v>
      </c>
      <c r="B685" s="266">
        <v>7</v>
      </c>
      <c r="C685" s="266" t="s">
        <v>74</v>
      </c>
      <c r="D685" s="266">
        <v>0</v>
      </c>
      <c r="E685" s="266">
        <v>5</v>
      </c>
      <c r="F685" s="266">
        <v>0</v>
      </c>
      <c r="G685" s="266">
        <v>0</v>
      </c>
      <c r="H685" s="266">
        <v>0</v>
      </c>
      <c r="I685" s="267"/>
      <c r="J685" s="266" t="s">
        <v>25</v>
      </c>
    </row>
    <row r="686" spans="1:10" x14ac:dyDescent="0.15">
      <c r="A686" s="266">
        <v>2023</v>
      </c>
      <c r="B686" s="266">
        <v>7</v>
      </c>
      <c r="C686" s="266" t="s">
        <v>78</v>
      </c>
      <c r="D686" s="266">
        <v>1</v>
      </c>
      <c r="E686" s="266">
        <v>46</v>
      </c>
      <c r="F686" s="266">
        <v>0</v>
      </c>
      <c r="G686" s="266">
        <v>0</v>
      </c>
      <c r="H686" s="266">
        <v>1</v>
      </c>
      <c r="I686" s="267"/>
      <c r="J686" s="266" t="s">
        <v>28</v>
      </c>
    </row>
    <row r="687" spans="1:10" x14ac:dyDescent="0.15">
      <c r="A687" s="266">
        <v>2023</v>
      </c>
      <c r="B687" s="266">
        <v>7</v>
      </c>
      <c r="C687" s="266" t="s">
        <v>79</v>
      </c>
      <c r="D687" s="266">
        <v>0</v>
      </c>
      <c r="E687" s="266">
        <v>1</v>
      </c>
      <c r="F687" s="266">
        <v>0</v>
      </c>
      <c r="G687" s="266">
        <v>0</v>
      </c>
      <c r="H687" s="266">
        <v>0</v>
      </c>
      <c r="I687" s="267"/>
      <c r="J687" s="266" t="s">
        <v>26</v>
      </c>
    </row>
    <row r="688" spans="1:10" x14ac:dyDescent="0.15">
      <c r="A688" s="266">
        <v>2023</v>
      </c>
      <c r="B688" s="266">
        <v>7</v>
      </c>
      <c r="C688" s="266" t="s">
        <v>82</v>
      </c>
      <c r="D688" s="266">
        <v>0</v>
      </c>
      <c r="E688" s="266">
        <v>4</v>
      </c>
      <c r="F688" s="266">
        <v>0</v>
      </c>
      <c r="G688" s="266">
        <v>0</v>
      </c>
      <c r="H688" s="266">
        <v>0</v>
      </c>
      <c r="I688" s="267"/>
      <c r="J688" s="266" t="s">
        <v>27</v>
      </c>
    </row>
    <row r="689" spans="1:10" x14ac:dyDescent="0.15">
      <c r="A689" s="266">
        <v>2023</v>
      </c>
      <c r="B689" s="266">
        <v>7</v>
      </c>
      <c r="C689" s="266" t="s">
        <v>83</v>
      </c>
      <c r="D689" s="266">
        <v>1</v>
      </c>
      <c r="E689" s="266">
        <v>8</v>
      </c>
      <c r="F689" s="266">
        <v>0</v>
      </c>
      <c r="G689" s="266">
        <v>0</v>
      </c>
      <c r="H689" s="266">
        <v>2</v>
      </c>
      <c r="I689" s="267"/>
      <c r="J689" s="266" t="s">
        <v>26</v>
      </c>
    </row>
    <row r="690" spans="1:10" x14ac:dyDescent="0.15">
      <c r="A690" s="266">
        <v>2023</v>
      </c>
      <c r="B690" s="266">
        <v>7</v>
      </c>
      <c r="C690" s="266" t="s">
        <v>83</v>
      </c>
      <c r="D690" s="266">
        <v>0</v>
      </c>
      <c r="E690" s="266">
        <v>23</v>
      </c>
      <c r="F690" s="266">
        <v>0</v>
      </c>
      <c r="G690" s="266">
        <v>0</v>
      </c>
      <c r="H690" s="266">
        <v>0</v>
      </c>
      <c r="I690" s="267"/>
      <c r="J690" s="266" t="s">
        <v>28</v>
      </c>
    </row>
    <row r="691" spans="1:10" x14ac:dyDescent="0.15">
      <c r="A691" s="266">
        <v>2023</v>
      </c>
      <c r="B691" s="266">
        <v>7</v>
      </c>
      <c r="C691" s="266" t="s">
        <v>83</v>
      </c>
      <c r="D691" s="266">
        <v>0</v>
      </c>
      <c r="E691" s="266">
        <v>6</v>
      </c>
      <c r="F691" s="266">
        <v>0</v>
      </c>
      <c r="G691" s="266">
        <v>0</v>
      </c>
      <c r="H691" s="266">
        <v>0</v>
      </c>
      <c r="I691" s="267"/>
      <c r="J691" s="266" t="s">
        <v>25</v>
      </c>
    </row>
    <row r="692" spans="1:10" x14ac:dyDescent="0.15">
      <c r="A692" s="266">
        <v>2023</v>
      </c>
      <c r="B692" s="266">
        <v>8</v>
      </c>
      <c r="C692" s="266" t="s">
        <v>72</v>
      </c>
      <c r="D692" s="266">
        <v>3</v>
      </c>
      <c r="E692" s="266">
        <v>68</v>
      </c>
      <c r="F692" s="266">
        <v>0</v>
      </c>
      <c r="G692" s="266">
        <v>0</v>
      </c>
      <c r="H692" s="266">
        <v>3</v>
      </c>
      <c r="I692" s="267"/>
      <c r="J692" s="266" t="s">
        <v>25</v>
      </c>
    </row>
    <row r="693" spans="1:10" x14ac:dyDescent="0.15">
      <c r="A693" s="266">
        <v>2023</v>
      </c>
      <c r="B693" s="266">
        <v>8</v>
      </c>
      <c r="C693" s="266" t="s">
        <v>123</v>
      </c>
      <c r="D693" s="266">
        <v>0</v>
      </c>
      <c r="E693" s="266">
        <v>15</v>
      </c>
      <c r="F693" s="266">
        <v>0</v>
      </c>
      <c r="G693" s="266">
        <v>0</v>
      </c>
      <c r="H693" s="266">
        <v>0</v>
      </c>
      <c r="I693" s="267"/>
      <c r="J693" s="266" t="s">
        <v>28</v>
      </c>
    </row>
    <row r="694" spans="1:10" x14ac:dyDescent="0.15">
      <c r="A694" s="266">
        <v>2023</v>
      </c>
      <c r="B694" s="266">
        <v>8</v>
      </c>
      <c r="C694" s="266" t="s">
        <v>123</v>
      </c>
      <c r="D694" s="266">
        <v>0</v>
      </c>
      <c r="E694" s="266">
        <v>7</v>
      </c>
      <c r="F694" s="266">
        <v>0</v>
      </c>
      <c r="G694" s="266">
        <v>0</v>
      </c>
      <c r="H694" s="266">
        <v>0</v>
      </c>
      <c r="I694" s="267"/>
      <c r="J694" s="266" t="s">
        <v>26</v>
      </c>
    </row>
    <row r="695" spans="1:10" x14ac:dyDescent="0.15">
      <c r="A695" s="266">
        <v>2023</v>
      </c>
      <c r="B695" s="266">
        <v>8</v>
      </c>
      <c r="C695" s="266" t="s">
        <v>73</v>
      </c>
      <c r="D695" s="266">
        <v>0</v>
      </c>
      <c r="E695" s="266">
        <v>1</v>
      </c>
      <c r="F695" s="266">
        <v>0</v>
      </c>
      <c r="G695" s="266">
        <v>0</v>
      </c>
      <c r="H695" s="266">
        <v>0</v>
      </c>
      <c r="I695" s="267"/>
      <c r="J695" s="266" t="s">
        <v>24</v>
      </c>
    </row>
    <row r="696" spans="1:10" x14ac:dyDescent="0.15">
      <c r="A696" s="266">
        <v>2023</v>
      </c>
      <c r="B696" s="266">
        <v>8</v>
      </c>
      <c r="C696" s="266" t="s">
        <v>74</v>
      </c>
      <c r="D696" s="266">
        <v>0</v>
      </c>
      <c r="E696" s="266">
        <v>5</v>
      </c>
      <c r="F696" s="266">
        <v>0</v>
      </c>
      <c r="G696" s="266">
        <v>0</v>
      </c>
      <c r="H696" s="266">
        <v>0</v>
      </c>
      <c r="I696" s="267"/>
      <c r="J696" s="266" t="s">
        <v>24</v>
      </c>
    </row>
    <row r="697" spans="1:10" x14ac:dyDescent="0.15">
      <c r="A697" s="266">
        <v>2023</v>
      </c>
      <c r="B697" s="266">
        <v>8</v>
      </c>
      <c r="C697" s="266" t="s">
        <v>77</v>
      </c>
      <c r="D697" s="266">
        <v>0</v>
      </c>
      <c r="E697" s="266">
        <v>1</v>
      </c>
      <c r="F697" s="266">
        <v>0</v>
      </c>
      <c r="G697" s="266">
        <v>0</v>
      </c>
      <c r="H697" s="266">
        <v>0</v>
      </c>
      <c r="I697" s="267"/>
      <c r="J697" s="266" t="s">
        <v>24</v>
      </c>
    </row>
    <row r="698" spans="1:10" x14ac:dyDescent="0.15">
      <c r="A698" s="266">
        <v>2023</v>
      </c>
      <c r="B698" s="266">
        <v>8</v>
      </c>
      <c r="C698" s="266" t="s">
        <v>79</v>
      </c>
      <c r="D698" s="266">
        <v>0</v>
      </c>
      <c r="E698" s="266">
        <v>1</v>
      </c>
      <c r="F698" s="266">
        <v>0</v>
      </c>
      <c r="G698" s="266">
        <v>0</v>
      </c>
      <c r="H698" s="266">
        <v>0</v>
      </c>
      <c r="I698" s="267"/>
      <c r="J698" s="266" t="s">
        <v>24</v>
      </c>
    </row>
    <row r="699" spans="1:10" x14ac:dyDescent="0.15">
      <c r="A699" s="266">
        <v>2023</v>
      </c>
      <c r="B699" s="266">
        <v>8</v>
      </c>
      <c r="C699" s="266" t="s">
        <v>80</v>
      </c>
      <c r="D699" s="266">
        <v>3</v>
      </c>
      <c r="E699" s="266">
        <v>10</v>
      </c>
      <c r="F699" s="266">
        <v>0</v>
      </c>
      <c r="G699" s="266">
        <v>0</v>
      </c>
      <c r="H699" s="266">
        <v>3</v>
      </c>
      <c r="I699" s="267"/>
      <c r="J699" s="266" t="s">
        <v>26</v>
      </c>
    </row>
    <row r="700" spans="1:10" x14ac:dyDescent="0.15">
      <c r="A700" s="266">
        <v>2023</v>
      </c>
      <c r="B700" s="266">
        <v>8</v>
      </c>
      <c r="C700" s="266" t="s">
        <v>81</v>
      </c>
      <c r="D700" s="266">
        <v>0</v>
      </c>
      <c r="E700" s="266">
        <v>10</v>
      </c>
      <c r="F700" s="266">
        <v>0</v>
      </c>
      <c r="G700" s="266">
        <v>0</v>
      </c>
      <c r="H700" s="266">
        <v>0</v>
      </c>
      <c r="I700" s="267"/>
      <c r="J700" s="266" t="s">
        <v>26</v>
      </c>
    </row>
    <row r="701" spans="1:10" x14ac:dyDescent="0.15">
      <c r="A701" s="266">
        <v>2023</v>
      </c>
      <c r="B701" s="266">
        <v>8</v>
      </c>
      <c r="C701" s="266" t="s">
        <v>82</v>
      </c>
      <c r="D701" s="266">
        <v>0</v>
      </c>
      <c r="E701" s="266">
        <v>1</v>
      </c>
      <c r="F701" s="266">
        <v>0</v>
      </c>
      <c r="G701" s="266">
        <v>0</v>
      </c>
      <c r="H701" s="266">
        <v>0</v>
      </c>
      <c r="I701" s="267"/>
      <c r="J701" s="266" t="s">
        <v>27</v>
      </c>
    </row>
    <row r="702" spans="1:10" x14ac:dyDescent="0.15">
      <c r="A702" s="266">
        <v>2023</v>
      </c>
      <c r="B702" s="266">
        <v>8</v>
      </c>
      <c r="C702" s="266" t="s">
        <v>84</v>
      </c>
      <c r="D702" s="266">
        <v>0</v>
      </c>
      <c r="E702" s="266">
        <v>10</v>
      </c>
      <c r="F702" s="266">
        <v>0</v>
      </c>
      <c r="G702" s="266">
        <v>0</v>
      </c>
      <c r="H702" s="266">
        <v>0</v>
      </c>
      <c r="I702" s="267"/>
      <c r="J702" s="266" t="s">
        <v>27</v>
      </c>
    </row>
    <row r="703" spans="1:10" x14ac:dyDescent="0.15">
      <c r="A703" s="266">
        <v>2023</v>
      </c>
      <c r="B703" s="266">
        <v>8</v>
      </c>
      <c r="C703" s="266" t="s">
        <v>83</v>
      </c>
      <c r="D703" s="266">
        <v>0</v>
      </c>
      <c r="E703" s="266">
        <v>5</v>
      </c>
      <c r="F703" s="266">
        <v>0</v>
      </c>
      <c r="G703" s="266">
        <v>0</v>
      </c>
      <c r="H703" s="266">
        <v>0</v>
      </c>
      <c r="I703" s="267"/>
      <c r="J703" s="266" t="s">
        <v>24</v>
      </c>
    </row>
    <row r="704" spans="1:10" x14ac:dyDescent="0.15">
      <c r="A704" s="266">
        <v>2023</v>
      </c>
      <c r="B704" s="266">
        <v>9</v>
      </c>
      <c r="C704" s="266" t="s">
        <v>72</v>
      </c>
      <c r="D704" s="266">
        <v>5</v>
      </c>
      <c r="E704" s="266">
        <v>59</v>
      </c>
      <c r="F704" s="266">
        <v>0</v>
      </c>
      <c r="G704" s="266">
        <v>2</v>
      </c>
      <c r="H704" s="266">
        <v>3</v>
      </c>
      <c r="I704" s="267"/>
      <c r="J704" s="266" t="s">
        <v>25</v>
      </c>
    </row>
    <row r="705" spans="1:10" x14ac:dyDescent="0.15">
      <c r="A705" s="266">
        <v>2023</v>
      </c>
      <c r="B705" s="266">
        <v>9</v>
      </c>
      <c r="C705" s="266" t="s">
        <v>123</v>
      </c>
      <c r="D705" s="266">
        <v>0</v>
      </c>
      <c r="E705" s="266">
        <v>8</v>
      </c>
      <c r="F705" s="266">
        <v>0</v>
      </c>
      <c r="G705" s="266">
        <v>0</v>
      </c>
      <c r="H705" s="266">
        <v>0</v>
      </c>
      <c r="I705" s="267"/>
      <c r="J705" s="266" t="s">
        <v>28</v>
      </c>
    </row>
    <row r="706" spans="1:10" x14ac:dyDescent="0.15">
      <c r="A706" s="266">
        <v>2023</v>
      </c>
      <c r="B706" s="266">
        <v>9</v>
      </c>
      <c r="C706" s="266" t="s">
        <v>74</v>
      </c>
      <c r="D706" s="266">
        <v>0</v>
      </c>
      <c r="E706" s="266">
        <v>2</v>
      </c>
      <c r="F706" s="266">
        <v>0</v>
      </c>
      <c r="G706" s="266">
        <v>0</v>
      </c>
      <c r="H706" s="266">
        <v>0</v>
      </c>
      <c r="I706" s="267"/>
      <c r="J706" s="266" t="s">
        <v>25</v>
      </c>
    </row>
    <row r="707" spans="1:10" x14ac:dyDescent="0.15">
      <c r="A707" s="266">
        <v>2023</v>
      </c>
      <c r="B707" s="266">
        <v>9</v>
      </c>
      <c r="C707" s="266" t="s">
        <v>76</v>
      </c>
      <c r="D707" s="266">
        <v>0</v>
      </c>
      <c r="E707" s="266">
        <v>61</v>
      </c>
      <c r="F707" s="266">
        <v>0</v>
      </c>
      <c r="G707" s="266">
        <v>0</v>
      </c>
      <c r="H707" s="266">
        <v>0</v>
      </c>
      <c r="I707" s="267"/>
      <c r="J707" s="266" t="s">
        <v>28</v>
      </c>
    </row>
    <row r="708" spans="1:10" x14ac:dyDescent="0.15">
      <c r="A708" s="266">
        <v>2023</v>
      </c>
      <c r="B708" s="266">
        <v>9</v>
      </c>
      <c r="C708" s="266" t="s">
        <v>78</v>
      </c>
      <c r="D708" s="266">
        <v>2</v>
      </c>
      <c r="E708" s="266">
        <v>16</v>
      </c>
      <c r="F708" s="266">
        <v>0</v>
      </c>
      <c r="G708" s="266">
        <v>0</v>
      </c>
      <c r="H708" s="266">
        <v>2</v>
      </c>
      <c r="I708" s="267"/>
      <c r="J708" s="266" t="s">
        <v>26</v>
      </c>
    </row>
    <row r="709" spans="1:10" x14ac:dyDescent="0.15">
      <c r="A709" s="266">
        <v>2023</v>
      </c>
      <c r="B709" s="266">
        <v>9</v>
      </c>
      <c r="C709" s="266" t="s">
        <v>81</v>
      </c>
      <c r="D709" s="266">
        <v>0</v>
      </c>
      <c r="E709" s="266">
        <v>7</v>
      </c>
      <c r="F709" s="266">
        <v>0</v>
      </c>
      <c r="G709" s="266">
        <v>0</v>
      </c>
      <c r="H709" s="266">
        <v>0</v>
      </c>
      <c r="I709" s="267"/>
      <c r="J709" s="266" t="s">
        <v>28</v>
      </c>
    </row>
    <row r="710" spans="1:10" x14ac:dyDescent="0.15">
      <c r="A710" s="266">
        <v>2023</v>
      </c>
      <c r="B710" s="266">
        <v>9</v>
      </c>
      <c r="C710" s="266" t="s">
        <v>79</v>
      </c>
      <c r="D710" s="266">
        <v>0</v>
      </c>
      <c r="E710" s="266">
        <v>1</v>
      </c>
      <c r="F710" s="266">
        <v>0</v>
      </c>
      <c r="G710" s="266">
        <v>0</v>
      </c>
      <c r="H710" s="266">
        <v>0</v>
      </c>
      <c r="I710" s="267"/>
      <c r="J710" s="266" t="s">
        <v>28</v>
      </c>
    </row>
    <row r="711" spans="1:10" x14ac:dyDescent="0.15">
      <c r="A711" s="266">
        <v>2023</v>
      </c>
      <c r="B711" s="266">
        <v>9</v>
      </c>
      <c r="C711" s="266" t="s">
        <v>85</v>
      </c>
      <c r="D711" s="266">
        <v>0</v>
      </c>
      <c r="E711" s="266">
        <v>1</v>
      </c>
      <c r="F711" s="266">
        <v>0</v>
      </c>
      <c r="G711" s="266">
        <v>0</v>
      </c>
      <c r="H711" s="266">
        <v>0</v>
      </c>
      <c r="I711" s="267"/>
      <c r="J711" s="266" t="s">
        <v>26</v>
      </c>
    </row>
    <row r="712" spans="1:10" x14ac:dyDescent="0.15">
      <c r="A712" s="266">
        <v>2023</v>
      </c>
      <c r="B712" s="266">
        <v>10</v>
      </c>
      <c r="C712" s="266" t="s">
        <v>72</v>
      </c>
      <c r="D712" s="266">
        <v>8</v>
      </c>
      <c r="E712" s="266">
        <v>80</v>
      </c>
      <c r="F712" s="266">
        <v>0</v>
      </c>
      <c r="G712" s="266">
        <v>1</v>
      </c>
      <c r="H712" s="266">
        <v>7</v>
      </c>
      <c r="I712" s="267"/>
      <c r="J712" s="266" t="s">
        <v>26</v>
      </c>
    </row>
    <row r="713" spans="1:10" x14ac:dyDescent="0.15">
      <c r="A713" s="266">
        <v>2023</v>
      </c>
      <c r="B713" s="266">
        <v>10</v>
      </c>
      <c r="C713" s="266" t="s">
        <v>123</v>
      </c>
      <c r="D713" s="266">
        <v>0</v>
      </c>
      <c r="E713" s="266">
        <v>3</v>
      </c>
      <c r="F713" s="266">
        <v>0</v>
      </c>
      <c r="G713" s="266">
        <v>0</v>
      </c>
      <c r="H713" s="266">
        <v>0</v>
      </c>
      <c r="I713" s="267"/>
      <c r="J713" s="266" t="s">
        <v>25</v>
      </c>
    </row>
    <row r="714" spans="1:10" x14ac:dyDescent="0.15">
      <c r="A714" s="266">
        <v>2023</v>
      </c>
      <c r="B714" s="266">
        <v>10</v>
      </c>
      <c r="C714" s="266" t="s">
        <v>73</v>
      </c>
      <c r="D714" s="266">
        <v>0</v>
      </c>
      <c r="E714" s="266">
        <v>13</v>
      </c>
      <c r="F714" s="266">
        <v>0</v>
      </c>
      <c r="G714" s="266">
        <v>0</v>
      </c>
      <c r="H714" s="266">
        <v>0</v>
      </c>
      <c r="I714" s="267"/>
      <c r="J714" s="266" t="s">
        <v>27</v>
      </c>
    </row>
    <row r="715" spans="1:10" x14ac:dyDescent="0.15">
      <c r="A715" s="266">
        <v>2023</v>
      </c>
      <c r="B715" s="266">
        <v>10</v>
      </c>
      <c r="C715" s="266" t="s">
        <v>76</v>
      </c>
      <c r="D715" s="266">
        <v>0</v>
      </c>
      <c r="E715" s="266">
        <v>26</v>
      </c>
      <c r="F715" s="266">
        <v>0</v>
      </c>
      <c r="G715" s="266">
        <v>0</v>
      </c>
      <c r="H715" s="266">
        <v>0</v>
      </c>
      <c r="I715" s="267"/>
      <c r="J715" s="266" t="s">
        <v>25</v>
      </c>
    </row>
    <row r="716" spans="1:10" x14ac:dyDescent="0.15">
      <c r="A716" s="266">
        <v>2023</v>
      </c>
      <c r="B716" s="266">
        <v>10</v>
      </c>
      <c r="C716" s="266" t="s">
        <v>78</v>
      </c>
      <c r="D716" s="266">
        <v>6</v>
      </c>
      <c r="E716" s="266">
        <v>47</v>
      </c>
      <c r="F716" s="266">
        <v>0</v>
      </c>
      <c r="G716" s="266">
        <v>1</v>
      </c>
      <c r="H716" s="266">
        <v>5</v>
      </c>
      <c r="I716" s="267"/>
      <c r="J716" s="266" t="s">
        <v>27</v>
      </c>
    </row>
    <row r="717" spans="1:10" x14ac:dyDescent="0.15">
      <c r="A717" s="266">
        <v>2023</v>
      </c>
      <c r="B717" s="266">
        <v>10</v>
      </c>
      <c r="C717" s="266" t="s">
        <v>77</v>
      </c>
      <c r="D717" s="266">
        <v>0</v>
      </c>
      <c r="E717" s="266">
        <v>8</v>
      </c>
      <c r="F717" s="266">
        <v>0</v>
      </c>
      <c r="G717" s="266">
        <v>0</v>
      </c>
      <c r="H717" s="266">
        <v>0</v>
      </c>
      <c r="I717" s="267"/>
      <c r="J717" s="266" t="s">
        <v>28</v>
      </c>
    </row>
    <row r="718" spans="1:10" x14ac:dyDescent="0.15">
      <c r="A718" s="266">
        <v>2023</v>
      </c>
      <c r="B718" s="266">
        <v>10</v>
      </c>
      <c r="C718" s="266" t="s">
        <v>78</v>
      </c>
      <c r="D718" s="266">
        <v>0</v>
      </c>
      <c r="E718" s="266">
        <v>31</v>
      </c>
      <c r="F718" s="266">
        <v>0</v>
      </c>
      <c r="G718" s="266">
        <v>0</v>
      </c>
      <c r="H718" s="266">
        <v>0</v>
      </c>
      <c r="I718" s="267"/>
      <c r="J718" s="266" t="s">
        <v>26</v>
      </c>
    </row>
    <row r="719" spans="1:10" x14ac:dyDescent="0.15">
      <c r="A719" s="266">
        <v>2023</v>
      </c>
      <c r="B719" s="266">
        <v>10</v>
      </c>
      <c r="C719" s="266" t="s">
        <v>124</v>
      </c>
      <c r="D719" s="266">
        <v>1</v>
      </c>
      <c r="E719" s="266">
        <v>59</v>
      </c>
      <c r="F719" s="266">
        <v>0</v>
      </c>
      <c r="G719" s="266">
        <v>0</v>
      </c>
      <c r="H719" s="266">
        <v>1</v>
      </c>
      <c r="I719" s="267"/>
      <c r="J719" s="266" t="s">
        <v>28</v>
      </c>
    </row>
    <row r="720" spans="1:10" x14ac:dyDescent="0.15">
      <c r="A720" s="266">
        <v>2023</v>
      </c>
      <c r="B720" s="266">
        <v>10</v>
      </c>
      <c r="C720" s="266" t="s">
        <v>82</v>
      </c>
      <c r="D720" s="266">
        <v>0</v>
      </c>
      <c r="E720" s="266">
        <v>4</v>
      </c>
      <c r="F720" s="266">
        <v>0</v>
      </c>
      <c r="G720" s="266">
        <v>0</v>
      </c>
      <c r="H720" s="266">
        <v>0</v>
      </c>
      <c r="I720" s="267"/>
      <c r="J720" s="266" t="s">
        <v>28</v>
      </c>
    </row>
    <row r="721" spans="1:10" x14ac:dyDescent="0.15">
      <c r="A721" s="266">
        <v>2023</v>
      </c>
      <c r="B721" s="266">
        <v>10</v>
      </c>
      <c r="C721" s="266" t="s">
        <v>84</v>
      </c>
      <c r="D721" s="266">
        <v>0</v>
      </c>
      <c r="E721" s="266">
        <v>2</v>
      </c>
      <c r="F721" s="266">
        <v>0</v>
      </c>
      <c r="G721" s="266">
        <v>0</v>
      </c>
      <c r="H721" s="266">
        <v>0</v>
      </c>
      <c r="I721" s="267"/>
      <c r="J721" s="266" t="s">
        <v>25</v>
      </c>
    </row>
    <row r="722" spans="1:10" x14ac:dyDescent="0.15">
      <c r="A722" s="266">
        <v>2023</v>
      </c>
      <c r="B722" s="266">
        <v>11</v>
      </c>
      <c r="C722" s="266" t="s">
        <v>125</v>
      </c>
      <c r="D722" s="266">
        <v>0</v>
      </c>
      <c r="E722" s="266">
        <v>1</v>
      </c>
      <c r="F722" s="266">
        <v>0</v>
      </c>
      <c r="G722" s="266">
        <v>0</v>
      </c>
      <c r="H722" s="266">
        <v>0</v>
      </c>
      <c r="I722" s="267"/>
      <c r="J722" s="266" t="s">
        <v>28</v>
      </c>
    </row>
    <row r="723" spans="1:10" x14ac:dyDescent="0.15">
      <c r="A723" s="266">
        <v>2023</v>
      </c>
      <c r="B723" s="266">
        <v>11</v>
      </c>
      <c r="C723" s="266" t="s">
        <v>76</v>
      </c>
      <c r="D723" s="266">
        <v>4</v>
      </c>
      <c r="E723" s="266">
        <v>47</v>
      </c>
      <c r="F723" s="266">
        <v>0</v>
      </c>
      <c r="G723" s="266">
        <v>2</v>
      </c>
      <c r="H723" s="266">
        <v>2</v>
      </c>
      <c r="I723" s="267"/>
      <c r="J723" s="266" t="s">
        <v>27</v>
      </c>
    </row>
    <row r="724" spans="1:10" x14ac:dyDescent="0.15">
      <c r="A724" s="266">
        <v>2023</v>
      </c>
      <c r="B724" s="266">
        <v>11</v>
      </c>
      <c r="C724" s="266" t="s">
        <v>75</v>
      </c>
      <c r="D724" s="266">
        <v>0</v>
      </c>
      <c r="E724" s="266">
        <v>16</v>
      </c>
      <c r="F724" s="266">
        <v>0</v>
      </c>
      <c r="G724" s="266">
        <v>0</v>
      </c>
      <c r="H724" s="266">
        <v>0</v>
      </c>
      <c r="I724" s="267"/>
      <c r="J724" s="266" t="s">
        <v>28</v>
      </c>
    </row>
    <row r="725" spans="1:10" x14ac:dyDescent="0.15">
      <c r="A725" s="266">
        <v>2023</v>
      </c>
      <c r="B725" s="266">
        <v>11</v>
      </c>
      <c r="C725" s="266" t="s">
        <v>80</v>
      </c>
      <c r="D725" s="266">
        <v>2</v>
      </c>
      <c r="E725" s="266">
        <v>25</v>
      </c>
      <c r="F725" s="266">
        <v>0</v>
      </c>
      <c r="G725" s="266">
        <v>0</v>
      </c>
      <c r="H725" s="266">
        <v>2</v>
      </c>
      <c r="I725" s="267"/>
      <c r="J725" s="266" t="s">
        <v>26</v>
      </c>
    </row>
    <row r="726" spans="1:10" x14ac:dyDescent="0.15">
      <c r="A726" s="266">
        <v>2023</v>
      </c>
      <c r="B726" s="266">
        <v>11</v>
      </c>
      <c r="C726" s="266" t="s">
        <v>79</v>
      </c>
      <c r="D726" s="266">
        <v>0</v>
      </c>
      <c r="E726" s="266">
        <v>1</v>
      </c>
      <c r="F726" s="266">
        <v>0</v>
      </c>
      <c r="G726" s="266">
        <v>0</v>
      </c>
      <c r="H726" s="266">
        <v>0</v>
      </c>
      <c r="I726" s="267"/>
      <c r="J726" s="266" t="s">
        <v>28</v>
      </c>
    </row>
    <row r="727" spans="1:10" x14ac:dyDescent="0.15">
      <c r="A727" s="266">
        <v>2023</v>
      </c>
      <c r="B727" s="266">
        <v>11</v>
      </c>
      <c r="C727" s="266" t="s">
        <v>124</v>
      </c>
      <c r="D727" s="266">
        <v>5</v>
      </c>
      <c r="E727" s="266">
        <v>50</v>
      </c>
      <c r="F727" s="266">
        <v>0</v>
      </c>
      <c r="G727" s="266">
        <v>1</v>
      </c>
      <c r="H727" s="266">
        <v>4</v>
      </c>
      <c r="I727" s="267"/>
      <c r="J727" s="266" t="s">
        <v>27</v>
      </c>
    </row>
    <row r="728" spans="1:10" x14ac:dyDescent="0.15">
      <c r="A728" s="266">
        <v>2023</v>
      </c>
      <c r="B728" s="266">
        <v>11</v>
      </c>
      <c r="C728" s="266" t="s">
        <v>84</v>
      </c>
      <c r="D728" s="266">
        <v>0</v>
      </c>
      <c r="E728" s="266">
        <v>2</v>
      </c>
      <c r="F728" s="266">
        <v>0</v>
      </c>
      <c r="G728" s="266">
        <v>0</v>
      </c>
      <c r="H728" s="266">
        <v>0</v>
      </c>
      <c r="I728" s="267"/>
      <c r="J728" s="266" t="s">
        <v>25</v>
      </c>
    </row>
    <row r="729" spans="1:10" x14ac:dyDescent="0.15">
      <c r="A729" s="266">
        <v>2023</v>
      </c>
      <c r="B729" s="266">
        <v>12</v>
      </c>
      <c r="C729" s="266" t="s">
        <v>72</v>
      </c>
      <c r="D729" s="266">
        <v>14</v>
      </c>
      <c r="E729" s="266">
        <v>382</v>
      </c>
      <c r="F729" s="266">
        <v>0</v>
      </c>
      <c r="G729" s="266">
        <v>3</v>
      </c>
      <c r="H729" s="266">
        <v>12</v>
      </c>
      <c r="I729" s="267"/>
      <c r="J729" s="266" t="s">
        <v>27</v>
      </c>
    </row>
    <row r="730" spans="1:10" x14ac:dyDescent="0.15">
      <c r="A730" s="266">
        <v>2023</v>
      </c>
      <c r="B730" s="266">
        <v>12</v>
      </c>
      <c r="C730" s="266" t="s">
        <v>123</v>
      </c>
      <c r="D730" s="266">
        <v>0</v>
      </c>
      <c r="E730" s="266">
        <v>2</v>
      </c>
      <c r="F730" s="266">
        <v>0</v>
      </c>
      <c r="G730" s="266">
        <v>0</v>
      </c>
      <c r="H730" s="266">
        <v>0</v>
      </c>
      <c r="I730" s="267"/>
      <c r="J730" s="266" t="s">
        <v>25</v>
      </c>
    </row>
    <row r="731" spans="1:10" x14ac:dyDescent="0.15">
      <c r="A731" s="266">
        <v>2023</v>
      </c>
      <c r="B731" s="266">
        <v>12</v>
      </c>
      <c r="C731" s="266" t="s">
        <v>123</v>
      </c>
      <c r="D731" s="266">
        <v>0</v>
      </c>
      <c r="E731" s="266">
        <v>3</v>
      </c>
      <c r="F731" s="266">
        <v>0</v>
      </c>
      <c r="G731" s="266">
        <v>0</v>
      </c>
      <c r="H731" s="266">
        <v>0</v>
      </c>
      <c r="I731" s="267"/>
      <c r="J731" s="266" t="s">
        <v>24</v>
      </c>
    </row>
    <row r="732" spans="1:10" x14ac:dyDescent="0.15">
      <c r="A732" s="266">
        <v>2023</v>
      </c>
      <c r="B732" s="266">
        <v>12</v>
      </c>
      <c r="C732" s="266" t="s">
        <v>74</v>
      </c>
      <c r="D732" s="266">
        <v>1</v>
      </c>
      <c r="E732" s="266">
        <v>12</v>
      </c>
      <c r="F732" s="266">
        <v>0</v>
      </c>
      <c r="G732" s="266">
        <v>0</v>
      </c>
      <c r="H732" s="266">
        <v>1</v>
      </c>
      <c r="I732" s="267"/>
      <c r="J732" s="266" t="s">
        <v>28</v>
      </c>
    </row>
    <row r="733" spans="1:10" x14ac:dyDescent="0.15">
      <c r="A733" s="266">
        <v>2023</v>
      </c>
      <c r="B733" s="266">
        <v>12</v>
      </c>
      <c r="C733" s="266" t="s">
        <v>74</v>
      </c>
      <c r="D733" s="266">
        <v>0</v>
      </c>
      <c r="E733" s="266">
        <v>6</v>
      </c>
      <c r="F733" s="266">
        <v>0</v>
      </c>
      <c r="G733" s="266">
        <v>0</v>
      </c>
      <c r="H733" s="266">
        <v>0</v>
      </c>
      <c r="I733" s="267"/>
      <c r="J733" s="266" t="s">
        <v>24</v>
      </c>
    </row>
    <row r="734" spans="1:10" x14ac:dyDescent="0.15">
      <c r="A734" s="266">
        <v>2023</v>
      </c>
      <c r="B734" s="266">
        <v>12</v>
      </c>
      <c r="C734" s="266" t="s">
        <v>74</v>
      </c>
      <c r="D734" s="266">
        <v>1</v>
      </c>
      <c r="E734" s="266">
        <v>8</v>
      </c>
      <c r="F734" s="266">
        <v>0</v>
      </c>
      <c r="G734" s="266">
        <v>1</v>
      </c>
      <c r="H734" s="266">
        <v>0</v>
      </c>
      <c r="I734" s="267"/>
      <c r="J734" s="266" t="s">
        <v>25</v>
      </c>
    </row>
    <row r="735" spans="1:10" x14ac:dyDescent="0.15">
      <c r="A735" s="266">
        <v>2023</v>
      </c>
      <c r="B735" s="266">
        <v>12</v>
      </c>
      <c r="C735" s="266" t="s">
        <v>76</v>
      </c>
      <c r="D735" s="266">
        <v>0</v>
      </c>
      <c r="E735" s="266">
        <v>13</v>
      </c>
      <c r="F735" s="266">
        <v>0</v>
      </c>
      <c r="G735" s="266">
        <v>0</v>
      </c>
      <c r="H735" s="266">
        <v>0</v>
      </c>
      <c r="I735" s="267"/>
      <c r="J735" s="266" t="s">
        <v>26</v>
      </c>
    </row>
    <row r="736" spans="1:10" x14ac:dyDescent="0.15">
      <c r="A736" s="266">
        <v>2023</v>
      </c>
      <c r="B736" s="266">
        <v>12</v>
      </c>
      <c r="C736" s="266" t="s">
        <v>78</v>
      </c>
      <c r="D736" s="266">
        <v>1</v>
      </c>
      <c r="E736" s="266">
        <v>25</v>
      </c>
      <c r="F736" s="266">
        <v>0</v>
      </c>
      <c r="G736" s="266">
        <v>1</v>
      </c>
      <c r="H736" s="266">
        <v>0</v>
      </c>
      <c r="I736" s="267"/>
      <c r="J736" s="266" t="s">
        <v>25</v>
      </c>
    </row>
    <row r="737" spans="1:10" x14ac:dyDescent="0.15">
      <c r="A737" s="266">
        <v>2023</v>
      </c>
      <c r="B737" s="266">
        <v>12</v>
      </c>
      <c r="C737" s="266" t="s">
        <v>77</v>
      </c>
      <c r="D737" s="266">
        <v>0</v>
      </c>
      <c r="E737" s="266">
        <v>3</v>
      </c>
      <c r="F737" s="266">
        <v>0</v>
      </c>
      <c r="G737" s="266">
        <v>0</v>
      </c>
      <c r="H737" s="266">
        <v>0</v>
      </c>
      <c r="I737" s="267"/>
      <c r="J737" s="266" t="s">
        <v>24</v>
      </c>
    </row>
    <row r="738" spans="1:10" x14ac:dyDescent="0.15">
      <c r="A738" s="266">
        <v>2023</v>
      </c>
      <c r="B738" s="266">
        <v>12</v>
      </c>
      <c r="C738" s="266" t="s">
        <v>80</v>
      </c>
      <c r="D738" s="266">
        <v>2</v>
      </c>
      <c r="E738" s="266">
        <v>18</v>
      </c>
      <c r="F738" s="266">
        <v>0</v>
      </c>
      <c r="G738" s="266">
        <v>1</v>
      </c>
      <c r="H738" s="266">
        <v>1</v>
      </c>
      <c r="I738" s="267"/>
      <c r="J738" s="266" t="s">
        <v>26</v>
      </c>
    </row>
    <row r="739" spans="1:10" x14ac:dyDescent="0.15">
      <c r="A739" s="266">
        <v>2023</v>
      </c>
      <c r="B739" s="266">
        <v>12</v>
      </c>
      <c r="C739" s="266" t="s">
        <v>80</v>
      </c>
      <c r="D739" s="266">
        <v>0</v>
      </c>
      <c r="E739" s="266">
        <v>0</v>
      </c>
      <c r="F739" s="266">
        <v>1</v>
      </c>
      <c r="G739" s="266">
        <v>0</v>
      </c>
      <c r="H739" s="266">
        <v>0</v>
      </c>
      <c r="I739" s="267">
        <v>76</v>
      </c>
      <c r="J739" s="266" t="s">
        <v>24</v>
      </c>
    </row>
    <row r="740" spans="1:10" x14ac:dyDescent="0.15">
      <c r="A740" s="266">
        <v>2023</v>
      </c>
      <c r="B740" s="266">
        <v>12</v>
      </c>
      <c r="C740" s="266" t="s">
        <v>82</v>
      </c>
      <c r="D740" s="266">
        <v>1</v>
      </c>
      <c r="E740" s="266">
        <v>3</v>
      </c>
      <c r="F740" s="266">
        <v>0</v>
      </c>
      <c r="G740" s="266">
        <v>0</v>
      </c>
      <c r="H740" s="266">
        <v>1</v>
      </c>
      <c r="I740" s="267"/>
      <c r="J740" s="266" t="s">
        <v>26</v>
      </c>
    </row>
    <row r="741" spans="1:10" x14ac:dyDescent="0.15">
      <c r="A741" s="266">
        <v>2023</v>
      </c>
      <c r="B741" s="266">
        <v>12</v>
      </c>
      <c r="C741" s="266" t="s">
        <v>124</v>
      </c>
      <c r="D741" s="266">
        <v>0</v>
      </c>
      <c r="E741" s="266">
        <v>2</v>
      </c>
      <c r="F741" s="266">
        <v>0</v>
      </c>
      <c r="G741" s="266">
        <v>0</v>
      </c>
      <c r="H741" s="266">
        <v>0</v>
      </c>
      <c r="I741" s="267"/>
      <c r="J741" s="266" t="s">
        <v>24</v>
      </c>
    </row>
    <row r="742" spans="1:10" x14ac:dyDescent="0.15">
      <c r="A742" s="266">
        <v>2023</v>
      </c>
      <c r="B742" s="266">
        <v>12</v>
      </c>
      <c r="C742" s="266" t="s">
        <v>83</v>
      </c>
      <c r="D742" s="266">
        <v>1</v>
      </c>
      <c r="E742" s="266">
        <v>1</v>
      </c>
      <c r="F742" s="266">
        <v>0</v>
      </c>
      <c r="G742" s="266">
        <v>0</v>
      </c>
      <c r="H742" s="266">
        <v>1</v>
      </c>
      <c r="I742" s="267"/>
      <c r="J742" s="266" t="s">
        <v>25</v>
      </c>
    </row>
    <row r="743" spans="1:10" x14ac:dyDescent="0.15">
      <c r="A743" s="266">
        <v>2024</v>
      </c>
      <c r="B743" s="266">
        <v>1</v>
      </c>
      <c r="C743" s="266" t="s">
        <v>72</v>
      </c>
      <c r="D743" s="266">
        <v>2</v>
      </c>
      <c r="E743" s="266">
        <v>213</v>
      </c>
      <c r="F743" s="266">
        <v>0</v>
      </c>
      <c r="G743" s="266">
        <v>0</v>
      </c>
      <c r="H743" s="266">
        <v>2</v>
      </c>
      <c r="I743" s="267"/>
      <c r="J743" s="266" t="s">
        <v>28</v>
      </c>
    </row>
    <row r="744" spans="1:10" x14ac:dyDescent="0.15">
      <c r="A744" s="266">
        <v>2024</v>
      </c>
      <c r="B744" s="266">
        <v>1</v>
      </c>
      <c r="C744" s="266" t="s">
        <v>73</v>
      </c>
      <c r="D744" s="266">
        <v>0</v>
      </c>
      <c r="E744" s="266">
        <v>24</v>
      </c>
      <c r="F744" s="266">
        <v>0</v>
      </c>
      <c r="G744" s="266">
        <v>0</v>
      </c>
      <c r="H744" s="266">
        <v>0</v>
      </c>
      <c r="I744" s="267"/>
      <c r="J744" s="266" t="s">
        <v>26</v>
      </c>
    </row>
    <row r="745" spans="1:10" x14ac:dyDescent="0.15">
      <c r="A745" s="266">
        <v>2024</v>
      </c>
      <c r="B745" s="266">
        <v>1</v>
      </c>
      <c r="C745" s="266" t="s">
        <v>75</v>
      </c>
      <c r="D745" s="266">
        <v>0</v>
      </c>
      <c r="E745" s="266">
        <v>11</v>
      </c>
      <c r="F745" s="266">
        <v>0</v>
      </c>
      <c r="G745" s="266">
        <v>0</v>
      </c>
      <c r="H745" s="266">
        <v>0</v>
      </c>
      <c r="I745" s="267"/>
      <c r="J745" s="266" t="s">
        <v>28</v>
      </c>
    </row>
    <row r="746" spans="1:10" x14ac:dyDescent="0.15">
      <c r="A746" s="266">
        <v>2024</v>
      </c>
      <c r="B746" s="266">
        <v>1</v>
      </c>
      <c r="C746" s="266" t="s">
        <v>77</v>
      </c>
      <c r="D746" s="266">
        <v>0</v>
      </c>
      <c r="E746" s="266">
        <v>5</v>
      </c>
      <c r="F746" s="266">
        <v>0</v>
      </c>
      <c r="G746" s="266">
        <v>0</v>
      </c>
      <c r="H746" s="266">
        <v>0</v>
      </c>
      <c r="I746" s="267"/>
      <c r="J746" s="266" t="s">
        <v>26</v>
      </c>
    </row>
    <row r="747" spans="1:10" x14ac:dyDescent="0.15">
      <c r="A747" s="266">
        <v>2024</v>
      </c>
      <c r="B747" s="266">
        <v>1</v>
      </c>
      <c r="C747" s="266" t="s">
        <v>78</v>
      </c>
      <c r="D747" s="266">
        <v>0</v>
      </c>
      <c r="E747" s="266">
        <v>31</v>
      </c>
      <c r="F747" s="266">
        <v>0</v>
      </c>
      <c r="G747" s="266">
        <v>0</v>
      </c>
      <c r="H747" s="266">
        <v>0</v>
      </c>
      <c r="I747" s="267"/>
      <c r="J747" s="266" t="s">
        <v>26</v>
      </c>
    </row>
    <row r="748" spans="1:10" x14ac:dyDescent="0.15">
      <c r="A748" s="266">
        <v>2024</v>
      </c>
      <c r="B748" s="266">
        <v>1</v>
      </c>
      <c r="C748" s="266" t="s">
        <v>80</v>
      </c>
      <c r="D748" s="266">
        <v>0</v>
      </c>
      <c r="E748" s="266">
        <v>31</v>
      </c>
      <c r="F748" s="266">
        <v>0</v>
      </c>
      <c r="G748" s="266">
        <v>0</v>
      </c>
      <c r="H748" s="266">
        <v>0</v>
      </c>
      <c r="I748" s="267"/>
      <c r="J748" s="266" t="s">
        <v>24</v>
      </c>
    </row>
    <row r="749" spans="1:10" x14ac:dyDescent="0.15">
      <c r="A749" s="266">
        <v>2024</v>
      </c>
      <c r="B749" s="266">
        <v>1</v>
      </c>
      <c r="C749" s="266" t="s">
        <v>80</v>
      </c>
      <c r="D749" s="266">
        <v>0</v>
      </c>
      <c r="E749" s="266">
        <v>43</v>
      </c>
      <c r="F749" s="266">
        <v>0</v>
      </c>
      <c r="G749" s="266">
        <v>0</v>
      </c>
      <c r="H749" s="266">
        <v>0</v>
      </c>
      <c r="I749" s="267"/>
      <c r="J749" s="266" t="s">
        <v>28</v>
      </c>
    </row>
    <row r="750" spans="1:10" x14ac:dyDescent="0.15">
      <c r="A750" s="266">
        <v>2024</v>
      </c>
      <c r="B750" s="266">
        <v>1</v>
      </c>
      <c r="C750" s="266" t="s">
        <v>86</v>
      </c>
      <c r="D750" s="266">
        <v>1</v>
      </c>
      <c r="E750" s="266">
        <v>8</v>
      </c>
      <c r="F750" s="266">
        <v>0</v>
      </c>
      <c r="G750" s="266">
        <v>2</v>
      </c>
      <c r="H750" s="266">
        <v>2</v>
      </c>
      <c r="I750" s="267"/>
      <c r="J750" s="266" t="s">
        <v>26</v>
      </c>
    </row>
    <row r="751" spans="1:10" x14ac:dyDescent="0.15">
      <c r="A751" s="266">
        <v>2024</v>
      </c>
      <c r="B751" s="266">
        <v>1</v>
      </c>
      <c r="C751" s="266" t="s">
        <v>83</v>
      </c>
      <c r="D751" s="266">
        <v>0</v>
      </c>
      <c r="E751" s="266">
        <v>4</v>
      </c>
      <c r="F751" s="266">
        <v>0</v>
      </c>
      <c r="G751" s="266">
        <v>0</v>
      </c>
      <c r="H751" s="266">
        <v>0</v>
      </c>
      <c r="I751" s="267"/>
      <c r="J751" s="266" t="s">
        <v>24</v>
      </c>
    </row>
    <row r="752" spans="1:10" x14ac:dyDescent="0.15">
      <c r="A752" s="266">
        <v>2024</v>
      </c>
      <c r="B752" s="266">
        <v>2</v>
      </c>
      <c r="C752" s="266" t="s">
        <v>72</v>
      </c>
      <c r="D752" s="266">
        <v>11</v>
      </c>
      <c r="E752" s="266">
        <v>65</v>
      </c>
      <c r="F752" s="266">
        <v>0</v>
      </c>
      <c r="G752" s="266">
        <v>0</v>
      </c>
      <c r="H752" s="266">
        <v>13</v>
      </c>
      <c r="I752" s="267"/>
      <c r="J752" s="266" t="s">
        <v>26</v>
      </c>
    </row>
    <row r="753" spans="1:10" x14ac:dyDescent="0.15">
      <c r="A753" s="266">
        <v>2024</v>
      </c>
      <c r="B753" s="266">
        <v>2</v>
      </c>
      <c r="C753" s="266" t="s">
        <v>72</v>
      </c>
      <c r="D753" s="266">
        <v>0</v>
      </c>
      <c r="E753" s="266">
        <v>208</v>
      </c>
      <c r="F753" s="266">
        <v>0</v>
      </c>
      <c r="G753" s="266">
        <v>0</v>
      </c>
      <c r="H753" s="266">
        <v>0</v>
      </c>
      <c r="I753" s="267"/>
      <c r="J753" s="266" t="s">
        <v>28</v>
      </c>
    </row>
    <row r="754" spans="1:10" x14ac:dyDescent="0.15">
      <c r="A754" s="266">
        <v>2024</v>
      </c>
      <c r="B754" s="266">
        <v>2</v>
      </c>
      <c r="C754" s="266" t="s">
        <v>73</v>
      </c>
      <c r="D754" s="266">
        <v>0</v>
      </c>
      <c r="E754" s="266">
        <v>3</v>
      </c>
      <c r="F754" s="266">
        <v>0</v>
      </c>
      <c r="G754" s="266">
        <v>0</v>
      </c>
      <c r="H754" s="266">
        <v>0</v>
      </c>
      <c r="I754" s="267"/>
      <c r="J754" s="266" t="s">
        <v>25</v>
      </c>
    </row>
    <row r="755" spans="1:10" x14ac:dyDescent="0.15">
      <c r="A755" s="266">
        <v>2024</v>
      </c>
      <c r="B755" s="266">
        <v>2</v>
      </c>
      <c r="C755" s="266" t="s">
        <v>74</v>
      </c>
      <c r="D755" s="266">
        <v>0</v>
      </c>
      <c r="E755" s="266">
        <v>3</v>
      </c>
      <c r="F755" s="266">
        <v>0</v>
      </c>
      <c r="G755" s="266">
        <v>0</v>
      </c>
      <c r="H755" s="266">
        <v>0</v>
      </c>
      <c r="I755" s="267"/>
      <c r="J755" s="266" t="s">
        <v>24</v>
      </c>
    </row>
    <row r="756" spans="1:10" x14ac:dyDescent="0.15">
      <c r="A756" s="266">
        <v>2024</v>
      </c>
      <c r="B756" s="266">
        <v>2</v>
      </c>
      <c r="C756" s="266" t="s">
        <v>76</v>
      </c>
      <c r="D756" s="266">
        <v>1</v>
      </c>
      <c r="E756" s="266">
        <v>28</v>
      </c>
      <c r="F756" s="266">
        <v>0</v>
      </c>
      <c r="G756" s="266">
        <v>0</v>
      </c>
      <c r="H756" s="266">
        <v>1</v>
      </c>
      <c r="I756" s="267"/>
      <c r="J756" s="266" t="s">
        <v>24</v>
      </c>
    </row>
    <row r="757" spans="1:10" x14ac:dyDescent="0.15">
      <c r="A757" s="266">
        <v>2024</v>
      </c>
      <c r="B757" s="266">
        <v>2</v>
      </c>
      <c r="C757" s="266" t="s">
        <v>78</v>
      </c>
      <c r="D757" s="266">
        <v>5</v>
      </c>
      <c r="E757" s="266">
        <v>38</v>
      </c>
      <c r="F757" s="266">
        <v>0</v>
      </c>
      <c r="G757" s="266">
        <v>1</v>
      </c>
      <c r="H757" s="266">
        <v>6</v>
      </c>
      <c r="I757" s="267"/>
      <c r="J757" s="266" t="s">
        <v>27</v>
      </c>
    </row>
    <row r="758" spans="1:10" x14ac:dyDescent="0.15">
      <c r="A758" s="266">
        <v>2024</v>
      </c>
      <c r="B758" s="266">
        <v>2</v>
      </c>
      <c r="C758" s="266" t="s">
        <v>82</v>
      </c>
      <c r="D758" s="266">
        <v>0</v>
      </c>
      <c r="E758" s="266">
        <v>2</v>
      </c>
      <c r="F758" s="266">
        <v>0</v>
      </c>
      <c r="G758" s="266">
        <v>0</v>
      </c>
      <c r="H758" s="266">
        <v>0</v>
      </c>
      <c r="I758" s="267"/>
      <c r="J758" s="266" t="s">
        <v>26</v>
      </c>
    </row>
    <row r="759" spans="1:10" x14ac:dyDescent="0.15">
      <c r="A759" s="266">
        <v>2024</v>
      </c>
      <c r="B759" s="266">
        <v>2</v>
      </c>
      <c r="C759" s="266" t="s">
        <v>86</v>
      </c>
      <c r="D759" s="266">
        <v>0</v>
      </c>
      <c r="E759" s="266">
        <v>4</v>
      </c>
      <c r="F759" s="266">
        <v>0</v>
      </c>
      <c r="G759" s="266">
        <v>0</v>
      </c>
      <c r="H759" s="266">
        <v>0</v>
      </c>
      <c r="I759" s="267"/>
      <c r="J759" s="266" t="s">
        <v>28</v>
      </c>
    </row>
    <row r="760" spans="1:10" x14ac:dyDescent="0.15">
      <c r="A760" s="266">
        <v>2024</v>
      </c>
      <c r="B760" s="266">
        <v>2</v>
      </c>
      <c r="C760" s="266" t="s">
        <v>82</v>
      </c>
      <c r="D760" s="266">
        <v>0</v>
      </c>
      <c r="E760" s="266">
        <v>1</v>
      </c>
      <c r="F760" s="266">
        <v>0</v>
      </c>
      <c r="G760" s="266">
        <v>0</v>
      </c>
      <c r="H760" s="266">
        <v>0</v>
      </c>
      <c r="I760" s="267"/>
      <c r="J760" s="266" t="s">
        <v>25</v>
      </c>
    </row>
    <row r="761" spans="1:10" x14ac:dyDescent="0.15">
      <c r="A761" s="266">
        <v>2024</v>
      </c>
      <c r="B761" s="266">
        <v>2</v>
      </c>
      <c r="C761" s="266" t="s">
        <v>83</v>
      </c>
      <c r="D761" s="266">
        <v>1</v>
      </c>
      <c r="E761" s="266">
        <v>14</v>
      </c>
      <c r="F761" s="266">
        <v>0</v>
      </c>
      <c r="G761" s="266">
        <v>1</v>
      </c>
      <c r="H761" s="266">
        <v>0</v>
      </c>
      <c r="I761" s="267"/>
      <c r="J761" s="266" t="s">
        <v>27</v>
      </c>
    </row>
    <row r="762" spans="1:10" x14ac:dyDescent="0.15">
      <c r="A762" s="266">
        <v>2024</v>
      </c>
      <c r="B762" s="266">
        <v>2</v>
      </c>
      <c r="C762" s="266" t="s">
        <v>83</v>
      </c>
      <c r="D762" s="266">
        <v>1</v>
      </c>
      <c r="E762" s="266">
        <v>14</v>
      </c>
      <c r="F762" s="266">
        <v>0</v>
      </c>
      <c r="G762" s="266">
        <v>2</v>
      </c>
      <c r="H762" s="266">
        <v>0</v>
      </c>
      <c r="I762" s="267"/>
      <c r="J762" s="266" t="s">
        <v>26</v>
      </c>
    </row>
    <row r="763" spans="1:10" x14ac:dyDescent="0.15">
      <c r="A763" s="266">
        <v>2024</v>
      </c>
      <c r="B763" s="266">
        <v>3</v>
      </c>
      <c r="C763" s="266" t="s">
        <v>125</v>
      </c>
      <c r="D763" s="266">
        <v>3</v>
      </c>
      <c r="E763" s="266">
        <v>74</v>
      </c>
      <c r="F763" s="266">
        <v>0</v>
      </c>
      <c r="G763" s="266">
        <v>1</v>
      </c>
      <c r="H763" s="266">
        <v>3</v>
      </c>
      <c r="I763" s="267"/>
      <c r="J763" s="266" t="s">
        <v>159</v>
      </c>
    </row>
    <row r="764" spans="1:10" x14ac:dyDescent="0.15">
      <c r="A764" s="266">
        <v>2024</v>
      </c>
      <c r="B764" s="266">
        <v>3</v>
      </c>
      <c r="C764" s="266" t="s">
        <v>78</v>
      </c>
      <c r="D764" s="266">
        <v>0</v>
      </c>
      <c r="E764" s="266">
        <v>54</v>
      </c>
      <c r="F764" s="266">
        <v>0</v>
      </c>
      <c r="G764" s="266">
        <v>0</v>
      </c>
      <c r="H764" s="266">
        <v>0</v>
      </c>
      <c r="I764" s="267"/>
      <c r="J764" s="266" t="s">
        <v>27</v>
      </c>
    </row>
    <row r="765" spans="1:10" x14ac:dyDescent="0.15">
      <c r="A765" s="266">
        <v>2024</v>
      </c>
      <c r="B765" s="266">
        <v>3</v>
      </c>
      <c r="C765" s="266" t="s">
        <v>78</v>
      </c>
      <c r="D765" s="266">
        <v>0</v>
      </c>
      <c r="E765" s="266">
        <v>11</v>
      </c>
      <c r="F765" s="266">
        <v>0</v>
      </c>
      <c r="G765" s="266">
        <v>0</v>
      </c>
      <c r="H765" s="266">
        <v>0</v>
      </c>
      <c r="I765" s="267"/>
      <c r="J765" s="266" t="s">
        <v>24</v>
      </c>
    </row>
    <row r="766" spans="1:10" x14ac:dyDescent="0.15">
      <c r="A766" s="266">
        <v>2024</v>
      </c>
      <c r="B766" s="266">
        <v>3</v>
      </c>
      <c r="C766" s="266" t="s">
        <v>77</v>
      </c>
      <c r="D766" s="266">
        <v>0</v>
      </c>
      <c r="E766" s="266">
        <v>8</v>
      </c>
      <c r="F766" s="266">
        <v>0</v>
      </c>
      <c r="G766" s="266">
        <v>0</v>
      </c>
      <c r="H766" s="266">
        <v>0</v>
      </c>
      <c r="I766" s="267"/>
      <c r="J766" s="266" t="s">
        <v>26</v>
      </c>
    </row>
    <row r="767" spans="1:10" x14ac:dyDescent="0.15">
      <c r="A767" s="266">
        <v>2024</v>
      </c>
      <c r="B767" s="266">
        <v>3</v>
      </c>
      <c r="C767" s="266" t="s">
        <v>79</v>
      </c>
      <c r="D767" s="266">
        <v>0</v>
      </c>
      <c r="E767" s="266">
        <v>2</v>
      </c>
      <c r="F767" s="266">
        <v>0</v>
      </c>
      <c r="G767" s="266">
        <v>0</v>
      </c>
      <c r="H767" s="266">
        <v>0</v>
      </c>
      <c r="I767" s="267"/>
      <c r="J767" s="266" t="s">
        <v>27</v>
      </c>
    </row>
    <row r="768" spans="1:10" x14ac:dyDescent="0.15">
      <c r="A768" s="266">
        <v>2024</v>
      </c>
      <c r="B768" s="266">
        <v>3</v>
      </c>
      <c r="C768" s="266" t="s">
        <v>79</v>
      </c>
      <c r="D768" s="266">
        <v>0</v>
      </c>
      <c r="E768" s="266">
        <v>1</v>
      </c>
      <c r="F768" s="266">
        <v>0</v>
      </c>
      <c r="G768" s="266">
        <v>0</v>
      </c>
      <c r="H768" s="266">
        <v>0</v>
      </c>
      <c r="I768" s="267"/>
      <c r="J768" s="266" t="s">
        <v>28</v>
      </c>
    </row>
    <row r="769" spans="1:10" x14ac:dyDescent="0.15">
      <c r="A769" s="266">
        <v>2023</v>
      </c>
      <c r="B769" s="266">
        <v>1</v>
      </c>
      <c r="C769" s="266" t="s">
        <v>125</v>
      </c>
      <c r="D769" s="266">
        <v>2</v>
      </c>
      <c r="E769" s="266">
        <v>69</v>
      </c>
      <c r="F769" s="266">
        <v>0</v>
      </c>
      <c r="G769" s="266">
        <v>1</v>
      </c>
      <c r="H769" s="266">
        <v>1</v>
      </c>
      <c r="I769" s="267"/>
      <c r="J769" s="266" t="s">
        <v>159</v>
      </c>
    </row>
    <row r="770" spans="1:10" x14ac:dyDescent="0.15">
      <c r="A770" s="266">
        <v>2023</v>
      </c>
      <c r="B770" s="266">
        <v>1</v>
      </c>
      <c r="C770" s="266" t="s">
        <v>72</v>
      </c>
      <c r="D770" s="266">
        <v>2</v>
      </c>
      <c r="E770" s="266">
        <v>221</v>
      </c>
      <c r="F770" s="266">
        <v>0</v>
      </c>
      <c r="G770" s="266">
        <v>0</v>
      </c>
      <c r="H770" s="266">
        <v>2</v>
      </c>
      <c r="I770" s="267"/>
      <c r="J770" s="266" t="s">
        <v>28</v>
      </c>
    </row>
    <row r="771" spans="1:10" x14ac:dyDescent="0.15">
      <c r="A771" s="266">
        <v>2023</v>
      </c>
      <c r="B771" s="266">
        <v>1</v>
      </c>
      <c r="C771" s="266" t="s">
        <v>73</v>
      </c>
      <c r="D771" s="266">
        <v>0</v>
      </c>
      <c r="E771" s="266">
        <v>11</v>
      </c>
      <c r="F771" s="266">
        <v>0</v>
      </c>
      <c r="G771" s="266">
        <v>0</v>
      </c>
      <c r="H771" s="266">
        <v>0</v>
      </c>
      <c r="I771" s="267"/>
      <c r="J771" s="266" t="s">
        <v>25</v>
      </c>
    </row>
    <row r="772" spans="1:10" x14ac:dyDescent="0.15">
      <c r="A772" s="266">
        <v>2023</v>
      </c>
      <c r="B772" s="266">
        <v>1</v>
      </c>
      <c r="C772" s="266" t="s">
        <v>74</v>
      </c>
      <c r="D772" s="266">
        <v>2</v>
      </c>
      <c r="E772" s="266">
        <v>7</v>
      </c>
      <c r="F772" s="266">
        <v>0</v>
      </c>
      <c r="G772" s="266">
        <v>1</v>
      </c>
      <c r="H772" s="266">
        <v>1</v>
      </c>
      <c r="I772" s="267"/>
      <c r="J772" s="266" t="s">
        <v>26</v>
      </c>
    </row>
    <row r="773" spans="1:10" x14ac:dyDescent="0.15">
      <c r="A773" s="266">
        <v>2023</v>
      </c>
      <c r="B773" s="266">
        <v>1</v>
      </c>
      <c r="C773" s="266" t="s">
        <v>76</v>
      </c>
      <c r="D773" s="266">
        <v>5</v>
      </c>
      <c r="E773" s="266">
        <v>69</v>
      </c>
      <c r="F773" s="266">
        <v>0</v>
      </c>
      <c r="G773" s="266">
        <v>0</v>
      </c>
      <c r="H773" s="266">
        <v>6</v>
      </c>
      <c r="I773" s="267"/>
      <c r="J773" s="266" t="s">
        <v>27</v>
      </c>
    </row>
    <row r="774" spans="1:10" x14ac:dyDescent="0.15">
      <c r="A774" s="266">
        <v>2023</v>
      </c>
      <c r="B774" s="266">
        <v>1</v>
      </c>
      <c r="C774" s="266" t="s">
        <v>76</v>
      </c>
      <c r="D774" s="266">
        <v>6</v>
      </c>
      <c r="E774" s="266">
        <v>42</v>
      </c>
      <c r="F774" s="266">
        <v>0</v>
      </c>
      <c r="G774" s="266">
        <v>0</v>
      </c>
      <c r="H774" s="266">
        <v>8</v>
      </c>
      <c r="I774" s="267"/>
      <c r="J774" s="266" t="s">
        <v>24</v>
      </c>
    </row>
    <row r="775" spans="1:10" x14ac:dyDescent="0.15">
      <c r="A775" s="266">
        <v>2023</v>
      </c>
      <c r="B775" s="266">
        <v>1</v>
      </c>
      <c r="C775" s="266" t="s">
        <v>77</v>
      </c>
      <c r="D775" s="266">
        <v>0</v>
      </c>
      <c r="E775" s="266">
        <v>6</v>
      </c>
      <c r="F775" s="266">
        <v>0</v>
      </c>
      <c r="G775" s="266">
        <v>0</v>
      </c>
      <c r="H775" s="266">
        <v>0</v>
      </c>
      <c r="I775" s="267"/>
      <c r="J775" s="266" t="s">
        <v>25</v>
      </c>
    </row>
    <row r="776" spans="1:10" x14ac:dyDescent="0.15">
      <c r="A776" s="266">
        <v>2023</v>
      </c>
      <c r="B776" s="266">
        <v>1</v>
      </c>
      <c r="C776" s="266" t="s">
        <v>81</v>
      </c>
      <c r="D776" s="266">
        <v>0</v>
      </c>
      <c r="E776" s="266">
        <v>3</v>
      </c>
      <c r="F776" s="266">
        <v>0</v>
      </c>
      <c r="G776" s="266">
        <v>0</v>
      </c>
      <c r="H776" s="266">
        <v>0</v>
      </c>
      <c r="I776" s="267"/>
      <c r="J776" s="266" t="s">
        <v>28</v>
      </c>
    </row>
    <row r="777" spans="1:10" x14ac:dyDescent="0.15">
      <c r="A777" s="266">
        <v>2023</v>
      </c>
      <c r="B777" s="266">
        <v>1</v>
      </c>
      <c r="C777" s="266" t="s">
        <v>80</v>
      </c>
      <c r="D777" s="266">
        <v>0</v>
      </c>
      <c r="E777" s="266">
        <v>0</v>
      </c>
      <c r="F777" s="266">
        <v>1</v>
      </c>
      <c r="G777" s="266">
        <v>0</v>
      </c>
      <c r="H777" s="266">
        <v>0</v>
      </c>
      <c r="I777" s="267">
        <v>77</v>
      </c>
      <c r="J777" s="266" t="s">
        <v>24</v>
      </c>
    </row>
    <row r="778" spans="1:10" x14ac:dyDescent="0.15">
      <c r="A778" s="266">
        <v>2023</v>
      </c>
      <c r="B778" s="266">
        <v>1</v>
      </c>
      <c r="C778" s="266" t="s">
        <v>124</v>
      </c>
      <c r="D778" s="266">
        <v>1</v>
      </c>
      <c r="E778" s="266">
        <v>38</v>
      </c>
      <c r="F778" s="266">
        <v>0</v>
      </c>
      <c r="G778" s="266">
        <v>0</v>
      </c>
      <c r="H778" s="266">
        <v>1</v>
      </c>
      <c r="I778" s="267"/>
      <c r="J778" s="266" t="s">
        <v>28</v>
      </c>
    </row>
    <row r="779" spans="1:10" x14ac:dyDescent="0.15">
      <c r="A779" s="266">
        <v>2023</v>
      </c>
      <c r="B779" s="266">
        <v>1</v>
      </c>
      <c r="C779" s="266" t="s">
        <v>82</v>
      </c>
      <c r="D779" s="266">
        <v>0</v>
      </c>
      <c r="E779" s="266">
        <v>3</v>
      </c>
      <c r="F779" s="266">
        <v>0</v>
      </c>
      <c r="G779" s="266">
        <v>0</v>
      </c>
      <c r="H779" s="266">
        <v>0</v>
      </c>
      <c r="I779" s="267"/>
      <c r="J779" s="266" t="s">
        <v>28</v>
      </c>
    </row>
    <row r="780" spans="1:10" x14ac:dyDescent="0.15">
      <c r="A780" s="266">
        <v>2023</v>
      </c>
      <c r="B780" s="266">
        <v>1</v>
      </c>
      <c r="C780" s="266" t="s">
        <v>83</v>
      </c>
      <c r="D780" s="266">
        <v>1</v>
      </c>
      <c r="E780" s="266">
        <v>13</v>
      </c>
      <c r="F780" s="266">
        <v>0</v>
      </c>
      <c r="G780" s="266">
        <v>0</v>
      </c>
      <c r="H780" s="266">
        <v>1</v>
      </c>
      <c r="I780" s="267"/>
      <c r="J780" s="266" t="s">
        <v>26</v>
      </c>
    </row>
    <row r="781" spans="1:10" x14ac:dyDescent="0.15">
      <c r="A781" s="266">
        <v>2023</v>
      </c>
      <c r="B781" s="266">
        <v>1</v>
      </c>
      <c r="C781" s="266" t="s">
        <v>83</v>
      </c>
      <c r="D781" s="266">
        <v>0</v>
      </c>
      <c r="E781" s="266">
        <v>21</v>
      </c>
      <c r="F781" s="266">
        <v>0</v>
      </c>
      <c r="G781" s="266">
        <v>0</v>
      </c>
      <c r="H781" s="266">
        <v>0</v>
      </c>
      <c r="I781" s="267"/>
      <c r="J781" s="266" t="s">
        <v>28</v>
      </c>
    </row>
    <row r="782" spans="1:10" x14ac:dyDescent="0.15">
      <c r="A782" s="266">
        <v>2023</v>
      </c>
      <c r="B782" s="266">
        <v>1</v>
      </c>
      <c r="C782" s="266" t="s">
        <v>83</v>
      </c>
      <c r="D782" s="266">
        <v>0</v>
      </c>
      <c r="E782" s="266">
        <v>19</v>
      </c>
      <c r="F782" s="266">
        <v>0</v>
      </c>
      <c r="G782" s="266">
        <v>0</v>
      </c>
      <c r="H782" s="266">
        <v>0</v>
      </c>
      <c r="I782" s="267"/>
      <c r="J782" s="266" t="s">
        <v>27</v>
      </c>
    </row>
    <row r="783" spans="1:10" x14ac:dyDescent="0.15">
      <c r="A783" s="266">
        <v>2023</v>
      </c>
      <c r="B783" s="266">
        <v>2</v>
      </c>
      <c r="C783" s="266" t="s">
        <v>72</v>
      </c>
      <c r="D783" s="266">
        <v>8</v>
      </c>
      <c r="E783" s="266">
        <v>78</v>
      </c>
      <c r="F783" s="266">
        <v>0</v>
      </c>
      <c r="G783" s="266">
        <v>1</v>
      </c>
      <c r="H783" s="266">
        <v>7</v>
      </c>
      <c r="I783" s="267"/>
      <c r="J783" s="266" t="s">
        <v>26</v>
      </c>
    </row>
    <row r="784" spans="1:10" x14ac:dyDescent="0.15">
      <c r="A784" s="266">
        <v>2023</v>
      </c>
      <c r="B784" s="266">
        <v>2</v>
      </c>
      <c r="C784" s="266" t="s">
        <v>74</v>
      </c>
      <c r="D784" s="266">
        <v>1</v>
      </c>
      <c r="E784" s="266">
        <v>0</v>
      </c>
      <c r="F784" s="266">
        <v>0</v>
      </c>
      <c r="G784" s="266">
        <v>1</v>
      </c>
      <c r="H784" s="266">
        <v>0</v>
      </c>
      <c r="I784" s="267"/>
      <c r="J784" s="266" t="s">
        <v>25</v>
      </c>
    </row>
    <row r="785" spans="1:10" x14ac:dyDescent="0.15">
      <c r="A785" s="266">
        <v>2023</v>
      </c>
      <c r="B785" s="266">
        <v>2</v>
      </c>
      <c r="C785" s="266" t="s">
        <v>75</v>
      </c>
      <c r="D785" s="266">
        <v>1</v>
      </c>
      <c r="E785" s="266">
        <v>6</v>
      </c>
      <c r="F785" s="266">
        <v>0</v>
      </c>
      <c r="G785" s="266">
        <v>0</v>
      </c>
      <c r="H785" s="266">
        <v>1</v>
      </c>
      <c r="I785" s="267"/>
      <c r="J785" s="266" t="s">
        <v>24</v>
      </c>
    </row>
    <row r="786" spans="1:10" x14ac:dyDescent="0.15">
      <c r="A786" s="266">
        <v>2023</v>
      </c>
      <c r="B786" s="266">
        <v>2</v>
      </c>
      <c r="C786" s="266" t="s">
        <v>75</v>
      </c>
      <c r="D786" s="266">
        <v>0</v>
      </c>
      <c r="E786" s="266">
        <v>15</v>
      </c>
      <c r="F786" s="266">
        <v>0</v>
      </c>
      <c r="G786" s="266">
        <v>0</v>
      </c>
      <c r="H786" s="266">
        <v>0</v>
      </c>
      <c r="I786" s="267"/>
      <c r="J786" s="266" t="s">
        <v>27</v>
      </c>
    </row>
    <row r="787" spans="1:10" x14ac:dyDescent="0.15">
      <c r="A787" s="266">
        <v>2023</v>
      </c>
      <c r="B787" s="266">
        <v>2</v>
      </c>
      <c r="C787" s="266" t="s">
        <v>75</v>
      </c>
      <c r="D787" s="266">
        <v>0</v>
      </c>
      <c r="E787" s="266">
        <v>8</v>
      </c>
      <c r="F787" s="266">
        <v>0</v>
      </c>
      <c r="G787" s="266">
        <v>0</v>
      </c>
      <c r="H787" s="266">
        <v>0</v>
      </c>
      <c r="I787" s="267"/>
      <c r="J787" s="266" t="s">
        <v>25</v>
      </c>
    </row>
    <row r="788" spans="1:10" x14ac:dyDescent="0.15">
      <c r="A788" s="266">
        <v>2023</v>
      </c>
      <c r="B788" s="266">
        <v>2</v>
      </c>
      <c r="C788" s="266" t="s">
        <v>75</v>
      </c>
      <c r="D788" s="266">
        <v>0</v>
      </c>
      <c r="E788" s="266">
        <v>3</v>
      </c>
      <c r="F788" s="266">
        <v>0</v>
      </c>
      <c r="G788" s="266">
        <v>0</v>
      </c>
      <c r="H788" s="266">
        <v>0</v>
      </c>
      <c r="I788" s="267"/>
      <c r="J788" s="266" t="s">
        <v>26</v>
      </c>
    </row>
    <row r="789" spans="1:10" x14ac:dyDescent="0.15">
      <c r="A789" s="266">
        <v>2023</v>
      </c>
      <c r="B789" s="266">
        <v>2</v>
      </c>
      <c r="C789" s="266" t="s">
        <v>78</v>
      </c>
      <c r="D789" s="266">
        <v>2</v>
      </c>
      <c r="E789" s="266">
        <v>38</v>
      </c>
      <c r="F789" s="266">
        <v>0</v>
      </c>
      <c r="G789" s="266">
        <v>0</v>
      </c>
      <c r="H789" s="266">
        <v>2</v>
      </c>
      <c r="I789" s="267"/>
      <c r="J789" s="266" t="s">
        <v>27</v>
      </c>
    </row>
    <row r="790" spans="1:10" x14ac:dyDescent="0.15">
      <c r="A790" s="266">
        <v>2023</v>
      </c>
      <c r="B790" s="266">
        <v>2</v>
      </c>
      <c r="C790" s="266" t="s">
        <v>80</v>
      </c>
      <c r="D790" s="266">
        <v>1</v>
      </c>
      <c r="E790" s="266">
        <v>64</v>
      </c>
      <c r="F790" s="266">
        <v>0</v>
      </c>
      <c r="G790" s="266">
        <v>0</v>
      </c>
      <c r="H790" s="266">
        <v>1</v>
      </c>
      <c r="I790" s="267"/>
      <c r="J790" s="266" t="s">
        <v>27</v>
      </c>
    </row>
    <row r="791" spans="1:10" x14ac:dyDescent="0.15">
      <c r="A791" s="266">
        <v>2023</v>
      </c>
      <c r="B791" s="266">
        <v>2</v>
      </c>
      <c r="C791" s="266" t="s">
        <v>83</v>
      </c>
      <c r="D791" s="266">
        <v>0</v>
      </c>
      <c r="E791" s="266">
        <v>3</v>
      </c>
      <c r="F791" s="266">
        <v>0</v>
      </c>
      <c r="G791" s="266">
        <v>0</v>
      </c>
      <c r="H791" s="266">
        <v>0</v>
      </c>
      <c r="I791" s="267"/>
      <c r="J791" s="266" t="s">
        <v>25</v>
      </c>
    </row>
    <row r="792" spans="1:10" x14ac:dyDescent="0.15">
      <c r="A792" s="266">
        <v>2023</v>
      </c>
      <c r="B792" s="266">
        <v>2</v>
      </c>
      <c r="C792" s="266" t="s">
        <v>84</v>
      </c>
      <c r="D792" s="266">
        <v>0</v>
      </c>
      <c r="E792" s="266">
        <v>7</v>
      </c>
      <c r="F792" s="266">
        <v>0</v>
      </c>
      <c r="G792" s="266">
        <v>0</v>
      </c>
      <c r="H792" s="266">
        <v>0</v>
      </c>
      <c r="I792" s="267"/>
      <c r="J792" s="266" t="s">
        <v>27</v>
      </c>
    </row>
    <row r="793" spans="1:10" x14ac:dyDescent="0.15">
      <c r="A793" s="266">
        <v>2023</v>
      </c>
      <c r="B793" s="266">
        <v>2</v>
      </c>
      <c r="C793" s="266" t="s">
        <v>84</v>
      </c>
      <c r="D793" s="266">
        <v>0</v>
      </c>
      <c r="E793" s="266">
        <v>1</v>
      </c>
      <c r="F793" s="266">
        <v>0</v>
      </c>
      <c r="G793" s="266">
        <v>0</v>
      </c>
      <c r="H793" s="266">
        <v>0</v>
      </c>
      <c r="I793" s="267"/>
      <c r="J793" s="266" t="s">
        <v>24</v>
      </c>
    </row>
    <row r="794" spans="1:10" x14ac:dyDescent="0.15">
      <c r="A794" s="266">
        <v>2023</v>
      </c>
      <c r="B794" s="266">
        <v>2</v>
      </c>
      <c r="C794" s="266" t="s">
        <v>85</v>
      </c>
      <c r="D794" s="266">
        <v>0</v>
      </c>
      <c r="E794" s="266">
        <v>1</v>
      </c>
      <c r="F794" s="266">
        <v>0</v>
      </c>
      <c r="G794" s="266">
        <v>0</v>
      </c>
      <c r="H794" s="266">
        <v>0</v>
      </c>
      <c r="I794" s="267"/>
      <c r="J794" s="266" t="s">
        <v>28</v>
      </c>
    </row>
    <row r="795" spans="1:10" x14ac:dyDescent="0.15">
      <c r="A795" s="266">
        <v>2023</v>
      </c>
      <c r="B795" s="266">
        <v>3</v>
      </c>
      <c r="C795" s="266" t="s">
        <v>125</v>
      </c>
      <c r="D795" s="266">
        <v>0</v>
      </c>
      <c r="E795" s="266">
        <v>42</v>
      </c>
      <c r="F795" s="266">
        <v>0</v>
      </c>
      <c r="G795" s="266">
        <v>0</v>
      </c>
      <c r="H795" s="266">
        <v>0</v>
      </c>
      <c r="I795" s="267"/>
      <c r="J795" s="266" t="s">
        <v>159</v>
      </c>
    </row>
    <row r="796" spans="1:10" x14ac:dyDescent="0.15">
      <c r="A796" s="266">
        <v>2023</v>
      </c>
      <c r="B796" s="266">
        <v>3</v>
      </c>
      <c r="C796" s="266" t="s">
        <v>73</v>
      </c>
      <c r="D796" s="266">
        <v>0</v>
      </c>
      <c r="E796" s="266">
        <v>6</v>
      </c>
      <c r="F796" s="266">
        <v>0</v>
      </c>
      <c r="G796" s="266">
        <v>0</v>
      </c>
      <c r="H796" s="266">
        <v>0</v>
      </c>
      <c r="I796" s="267"/>
      <c r="J796" s="266" t="s">
        <v>25</v>
      </c>
    </row>
    <row r="797" spans="1:10" x14ac:dyDescent="0.15">
      <c r="A797" s="266">
        <v>2023</v>
      </c>
      <c r="B797" s="266">
        <v>3</v>
      </c>
      <c r="C797" s="266" t="s">
        <v>76</v>
      </c>
      <c r="D797" s="266">
        <v>1</v>
      </c>
      <c r="E797" s="266">
        <v>45</v>
      </c>
      <c r="F797" s="266">
        <v>0</v>
      </c>
      <c r="G797" s="266">
        <v>0</v>
      </c>
      <c r="H797" s="266">
        <v>1</v>
      </c>
      <c r="I797" s="267"/>
      <c r="J797" s="266" t="s">
        <v>28</v>
      </c>
    </row>
    <row r="798" spans="1:10" x14ac:dyDescent="0.15">
      <c r="A798" s="266">
        <v>2023</v>
      </c>
      <c r="B798" s="266">
        <v>3</v>
      </c>
      <c r="C798" s="266" t="s">
        <v>75</v>
      </c>
      <c r="D798" s="266">
        <v>0</v>
      </c>
      <c r="E798" s="266">
        <v>4</v>
      </c>
      <c r="F798" s="266">
        <v>0</v>
      </c>
      <c r="G798" s="266">
        <v>0</v>
      </c>
      <c r="H798" s="266">
        <v>0</v>
      </c>
      <c r="I798" s="267"/>
      <c r="J798" s="266" t="s">
        <v>25</v>
      </c>
    </row>
    <row r="799" spans="1:10" x14ac:dyDescent="0.15">
      <c r="A799" s="266">
        <v>2023</v>
      </c>
      <c r="B799" s="266">
        <v>3</v>
      </c>
      <c r="C799" s="266" t="s">
        <v>77</v>
      </c>
      <c r="D799" s="266">
        <v>0</v>
      </c>
      <c r="E799" s="266">
        <v>4</v>
      </c>
      <c r="F799" s="266">
        <v>0</v>
      </c>
      <c r="G799" s="266">
        <v>0</v>
      </c>
      <c r="H799" s="266">
        <v>0</v>
      </c>
      <c r="I799" s="267"/>
      <c r="J799" s="266" t="s">
        <v>27</v>
      </c>
    </row>
    <row r="800" spans="1:10" x14ac:dyDescent="0.15">
      <c r="A800" s="266">
        <v>2023</v>
      </c>
      <c r="B800" s="266">
        <v>3</v>
      </c>
      <c r="C800" s="266" t="s">
        <v>80</v>
      </c>
      <c r="D800" s="266">
        <v>1</v>
      </c>
      <c r="E800" s="266">
        <v>16</v>
      </c>
      <c r="F800" s="266">
        <v>0</v>
      </c>
      <c r="G800" s="266">
        <v>0</v>
      </c>
      <c r="H800" s="266">
        <v>1</v>
      </c>
      <c r="I800" s="267"/>
      <c r="J800" s="266" t="s">
        <v>24</v>
      </c>
    </row>
    <row r="801" spans="1:10" x14ac:dyDescent="0.15">
      <c r="A801" s="266">
        <v>2023</v>
      </c>
      <c r="B801" s="266">
        <v>3</v>
      </c>
      <c r="C801" s="266" t="s">
        <v>80</v>
      </c>
      <c r="D801" s="266">
        <v>2</v>
      </c>
      <c r="E801" s="266">
        <v>10</v>
      </c>
      <c r="F801" s="266">
        <v>0</v>
      </c>
      <c r="G801" s="266">
        <v>0</v>
      </c>
      <c r="H801" s="266">
        <v>2</v>
      </c>
      <c r="I801" s="267"/>
      <c r="J801" s="266" t="s">
        <v>26</v>
      </c>
    </row>
    <row r="802" spans="1:10" x14ac:dyDescent="0.15">
      <c r="A802" s="266">
        <v>2023</v>
      </c>
      <c r="B802" s="266">
        <v>3</v>
      </c>
      <c r="C802" s="266" t="s">
        <v>82</v>
      </c>
      <c r="D802" s="266">
        <v>1</v>
      </c>
      <c r="E802" s="266">
        <v>5</v>
      </c>
      <c r="F802" s="266">
        <v>0</v>
      </c>
      <c r="G802" s="266">
        <v>1</v>
      </c>
      <c r="H802" s="266">
        <v>0</v>
      </c>
      <c r="I802" s="267"/>
      <c r="J802" s="266" t="s">
        <v>27</v>
      </c>
    </row>
    <row r="803" spans="1:10" x14ac:dyDescent="0.15">
      <c r="A803" s="266">
        <v>2023</v>
      </c>
      <c r="B803" s="266">
        <v>3</v>
      </c>
      <c r="C803" s="266" t="s">
        <v>83</v>
      </c>
      <c r="D803" s="266">
        <v>0</v>
      </c>
      <c r="E803" s="266">
        <v>16</v>
      </c>
      <c r="F803" s="266">
        <v>0</v>
      </c>
      <c r="G803" s="266">
        <v>0</v>
      </c>
      <c r="H803" s="266">
        <v>0</v>
      </c>
      <c r="I803" s="267"/>
      <c r="J803" s="266" t="s">
        <v>27</v>
      </c>
    </row>
    <row r="804" spans="1:10" x14ac:dyDescent="0.15">
      <c r="A804" s="266">
        <v>2023</v>
      </c>
      <c r="B804" s="266">
        <v>4</v>
      </c>
      <c r="C804" s="266" t="s">
        <v>77</v>
      </c>
      <c r="D804" s="266">
        <v>0</v>
      </c>
      <c r="E804" s="266">
        <v>9</v>
      </c>
      <c r="F804" s="266">
        <v>0</v>
      </c>
      <c r="G804" s="266">
        <v>0</v>
      </c>
      <c r="H804" s="266">
        <v>0</v>
      </c>
      <c r="I804" s="267"/>
      <c r="J804" s="266" t="s">
        <v>27</v>
      </c>
    </row>
    <row r="805" spans="1:10" x14ac:dyDescent="0.15">
      <c r="A805" s="266">
        <v>2023</v>
      </c>
      <c r="B805" s="266">
        <v>4</v>
      </c>
      <c r="C805" s="266" t="s">
        <v>81</v>
      </c>
      <c r="D805" s="266">
        <v>0</v>
      </c>
      <c r="E805" s="266">
        <v>3</v>
      </c>
      <c r="F805" s="266">
        <v>0</v>
      </c>
      <c r="G805" s="266">
        <v>0</v>
      </c>
      <c r="H805" s="266">
        <v>0</v>
      </c>
      <c r="I805" s="267"/>
      <c r="J805" s="266" t="s">
        <v>28</v>
      </c>
    </row>
    <row r="806" spans="1:10" x14ac:dyDescent="0.15">
      <c r="A806" s="266">
        <v>2023</v>
      </c>
      <c r="B806" s="266">
        <v>4</v>
      </c>
      <c r="C806" s="266" t="s">
        <v>79</v>
      </c>
      <c r="D806" s="266">
        <v>0</v>
      </c>
      <c r="E806" s="266">
        <v>1</v>
      </c>
      <c r="F806" s="266">
        <v>0</v>
      </c>
      <c r="G806" s="266">
        <v>0</v>
      </c>
      <c r="H806" s="266">
        <v>0</v>
      </c>
      <c r="I806" s="267"/>
      <c r="J806" s="266" t="s">
        <v>28</v>
      </c>
    </row>
    <row r="807" spans="1:10" x14ac:dyDescent="0.15">
      <c r="A807" s="266">
        <v>2023</v>
      </c>
      <c r="B807" s="266">
        <v>4</v>
      </c>
      <c r="C807" s="266" t="s">
        <v>86</v>
      </c>
      <c r="D807" s="266">
        <v>0</v>
      </c>
      <c r="E807" s="266">
        <v>7</v>
      </c>
      <c r="F807" s="266">
        <v>0</v>
      </c>
      <c r="G807" s="266">
        <v>0</v>
      </c>
      <c r="H807" s="266">
        <v>0</v>
      </c>
      <c r="I807" s="267"/>
      <c r="J807" s="266" t="s">
        <v>27</v>
      </c>
    </row>
    <row r="808" spans="1:10" x14ac:dyDescent="0.15">
      <c r="A808" s="266">
        <v>2023</v>
      </c>
      <c r="B808" s="266">
        <v>4</v>
      </c>
      <c r="C808" s="266" t="s">
        <v>124</v>
      </c>
      <c r="D808" s="266">
        <v>0</v>
      </c>
      <c r="E808" s="266">
        <v>3</v>
      </c>
      <c r="F808" s="266">
        <v>0</v>
      </c>
      <c r="G808" s="266">
        <v>0</v>
      </c>
      <c r="H808" s="266">
        <v>0</v>
      </c>
      <c r="I808" s="267"/>
      <c r="J808" s="266" t="s">
        <v>24</v>
      </c>
    </row>
    <row r="809" spans="1:10" x14ac:dyDescent="0.15">
      <c r="A809" s="266">
        <v>2023</v>
      </c>
      <c r="B809" s="266">
        <v>4</v>
      </c>
      <c r="C809" s="266" t="s">
        <v>83</v>
      </c>
      <c r="D809" s="266">
        <v>0</v>
      </c>
      <c r="E809" s="266">
        <v>3</v>
      </c>
      <c r="F809" s="266">
        <v>0</v>
      </c>
      <c r="G809" s="266">
        <v>0</v>
      </c>
      <c r="H809" s="266">
        <v>0</v>
      </c>
      <c r="I809" s="267"/>
      <c r="J809" s="266" t="s">
        <v>24</v>
      </c>
    </row>
    <row r="810" spans="1:10" x14ac:dyDescent="0.15">
      <c r="A810" s="266">
        <v>2023</v>
      </c>
      <c r="B810" s="266">
        <v>4</v>
      </c>
      <c r="C810" s="266" t="s">
        <v>85</v>
      </c>
      <c r="D810" s="266">
        <v>0</v>
      </c>
      <c r="E810" s="266">
        <v>4</v>
      </c>
      <c r="F810" s="266">
        <v>0</v>
      </c>
      <c r="G810" s="266">
        <v>0</v>
      </c>
      <c r="H810" s="266">
        <v>0</v>
      </c>
      <c r="I810" s="267"/>
      <c r="J810" s="266" t="s">
        <v>28</v>
      </c>
    </row>
    <row r="811" spans="1:10" x14ac:dyDescent="0.15">
      <c r="A811" s="266">
        <v>2023</v>
      </c>
      <c r="B811" s="266">
        <v>5</v>
      </c>
      <c r="C811" s="266" t="s">
        <v>72</v>
      </c>
      <c r="D811" s="266">
        <v>3</v>
      </c>
      <c r="E811" s="266">
        <v>74</v>
      </c>
      <c r="F811" s="266">
        <v>0</v>
      </c>
      <c r="G811" s="266">
        <v>0</v>
      </c>
      <c r="H811" s="266">
        <v>2</v>
      </c>
      <c r="I811" s="267"/>
      <c r="J811" s="266" t="s">
        <v>25</v>
      </c>
    </row>
    <row r="812" spans="1:10" x14ac:dyDescent="0.15">
      <c r="A812" s="266">
        <v>2023</v>
      </c>
      <c r="B812" s="266">
        <v>5</v>
      </c>
      <c r="C812" s="266" t="s">
        <v>74</v>
      </c>
      <c r="D812" s="266">
        <v>0</v>
      </c>
      <c r="E812" s="266">
        <v>8</v>
      </c>
      <c r="F812" s="266">
        <v>0</v>
      </c>
      <c r="G812" s="266">
        <v>0</v>
      </c>
      <c r="H812" s="266">
        <v>0</v>
      </c>
      <c r="I812" s="267"/>
      <c r="J812" s="266" t="s">
        <v>27</v>
      </c>
    </row>
    <row r="813" spans="1:10" x14ac:dyDescent="0.15">
      <c r="A813" s="266">
        <v>2023</v>
      </c>
      <c r="B813" s="266">
        <v>5</v>
      </c>
      <c r="C813" s="266" t="s">
        <v>75</v>
      </c>
      <c r="D813" s="266">
        <v>0</v>
      </c>
      <c r="E813" s="266">
        <v>17</v>
      </c>
      <c r="F813" s="266">
        <v>0</v>
      </c>
      <c r="G813" s="266">
        <v>0</v>
      </c>
      <c r="H813" s="266">
        <v>0</v>
      </c>
      <c r="I813" s="267"/>
      <c r="J813" s="266" t="s">
        <v>28</v>
      </c>
    </row>
    <row r="814" spans="1:10" x14ac:dyDescent="0.15">
      <c r="A814" s="266">
        <v>2023</v>
      </c>
      <c r="B814" s="266">
        <v>5</v>
      </c>
      <c r="C814" s="266" t="s">
        <v>77</v>
      </c>
      <c r="D814" s="266">
        <v>0</v>
      </c>
      <c r="E814" s="266">
        <v>7</v>
      </c>
      <c r="F814" s="266">
        <v>0</v>
      </c>
      <c r="G814" s="266">
        <v>0</v>
      </c>
      <c r="H814" s="266">
        <v>0</v>
      </c>
      <c r="I814" s="267"/>
      <c r="J814" s="266" t="s">
        <v>26</v>
      </c>
    </row>
    <row r="815" spans="1:10" x14ac:dyDescent="0.15">
      <c r="A815" s="266">
        <v>2023</v>
      </c>
      <c r="B815" s="266">
        <v>5</v>
      </c>
      <c r="C815" s="266" t="s">
        <v>77</v>
      </c>
      <c r="D815" s="266">
        <v>0</v>
      </c>
      <c r="E815" s="266">
        <v>9</v>
      </c>
      <c r="F815" s="266">
        <v>0</v>
      </c>
      <c r="G815" s="266">
        <v>0</v>
      </c>
      <c r="H815" s="266">
        <v>0</v>
      </c>
      <c r="I815" s="267"/>
      <c r="J815" s="266" t="s">
        <v>27</v>
      </c>
    </row>
    <row r="816" spans="1:10" x14ac:dyDescent="0.15">
      <c r="A816" s="266">
        <v>2023</v>
      </c>
      <c r="B816" s="266">
        <v>5</v>
      </c>
      <c r="C816" s="266" t="s">
        <v>80</v>
      </c>
      <c r="D816" s="266">
        <v>0</v>
      </c>
      <c r="E816" s="266">
        <v>17</v>
      </c>
      <c r="F816" s="266">
        <v>0</v>
      </c>
      <c r="G816" s="266">
        <v>0</v>
      </c>
      <c r="H816" s="266">
        <v>0</v>
      </c>
      <c r="I816" s="267"/>
      <c r="J816" s="266" t="s">
        <v>24</v>
      </c>
    </row>
    <row r="817" spans="1:10" x14ac:dyDescent="0.15">
      <c r="A817" s="266">
        <v>2023</v>
      </c>
      <c r="B817" s="266">
        <v>5</v>
      </c>
      <c r="C817" s="266" t="s">
        <v>81</v>
      </c>
      <c r="D817" s="266">
        <v>0</v>
      </c>
      <c r="E817" s="266">
        <v>3</v>
      </c>
      <c r="F817" s="266">
        <v>0</v>
      </c>
      <c r="G817" s="266">
        <v>0</v>
      </c>
      <c r="H817" s="266">
        <v>0</v>
      </c>
      <c r="I817" s="267"/>
      <c r="J817" s="266" t="s">
        <v>28</v>
      </c>
    </row>
    <row r="818" spans="1:10" x14ac:dyDescent="0.15">
      <c r="A818" s="266">
        <v>2023</v>
      </c>
      <c r="B818" s="266">
        <v>5</v>
      </c>
      <c r="C818" s="266" t="s">
        <v>79</v>
      </c>
      <c r="D818" s="266">
        <v>0</v>
      </c>
      <c r="E818" s="266">
        <v>2</v>
      </c>
      <c r="F818" s="266">
        <v>0</v>
      </c>
      <c r="G818" s="266">
        <v>0</v>
      </c>
      <c r="H818" s="266">
        <v>0</v>
      </c>
      <c r="I818" s="267"/>
      <c r="J818" s="266" t="s">
        <v>26</v>
      </c>
    </row>
    <row r="819" spans="1:10" x14ac:dyDescent="0.15">
      <c r="A819" s="266">
        <v>2023</v>
      </c>
      <c r="B819" s="266">
        <v>5</v>
      </c>
      <c r="C819" s="266" t="s">
        <v>124</v>
      </c>
      <c r="D819" s="266">
        <v>1</v>
      </c>
      <c r="E819" s="266">
        <v>10</v>
      </c>
      <c r="F819" s="266">
        <v>0</v>
      </c>
      <c r="G819" s="266">
        <v>0</v>
      </c>
      <c r="H819" s="266">
        <v>5</v>
      </c>
      <c r="I819" s="267"/>
      <c r="J819" s="266" t="s">
        <v>25</v>
      </c>
    </row>
    <row r="820" spans="1:10" x14ac:dyDescent="0.15">
      <c r="A820" s="266">
        <v>2023</v>
      </c>
      <c r="B820" s="266">
        <v>5</v>
      </c>
      <c r="C820" s="266" t="s">
        <v>83</v>
      </c>
      <c r="D820" s="266">
        <v>2</v>
      </c>
      <c r="E820" s="266">
        <v>16</v>
      </c>
      <c r="F820" s="266">
        <v>0</v>
      </c>
      <c r="G820" s="266">
        <v>0</v>
      </c>
      <c r="H820" s="266">
        <v>2</v>
      </c>
      <c r="I820" s="267"/>
      <c r="J820" s="266" t="s">
        <v>26</v>
      </c>
    </row>
    <row r="821" spans="1:10" x14ac:dyDescent="0.15">
      <c r="A821" s="266">
        <v>2023</v>
      </c>
      <c r="B821" s="266">
        <v>5</v>
      </c>
      <c r="C821" s="266" t="s">
        <v>84</v>
      </c>
      <c r="D821" s="266">
        <v>0</v>
      </c>
      <c r="E821" s="266">
        <v>5</v>
      </c>
      <c r="F821" s="266">
        <v>0</v>
      </c>
      <c r="G821" s="266">
        <v>0</v>
      </c>
      <c r="H821" s="266">
        <v>0</v>
      </c>
      <c r="I821" s="267"/>
      <c r="J821" s="266" t="s">
        <v>28</v>
      </c>
    </row>
    <row r="822" spans="1:10" x14ac:dyDescent="0.15">
      <c r="A822" s="266">
        <v>2023</v>
      </c>
      <c r="B822" s="266">
        <v>5</v>
      </c>
      <c r="C822" s="266" t="s">
        <v>84</v>
      </c>
      <c r="D822" s="266">
        <v>0</v>
      </c>
      <c r="E822" s="266">
        <v>2</v>
      </c>
      <c r="F822" s="266">
        <v>0</v>
      </c>
      <c r="G822" s="266">
        <v>0</v>
      </c>
      <c r="H822" s="266">
        <v>0</v>
      </c>
      <c r="I822" s="267"/>
      <c r="J822" s="266" t="s">
        <v>25</v>
      </c>
    </row>
    <row r="823" spans="1:10" x14ac:dyDescent="0.15">
      <c r="A823" s="266">
        <v>2023</v>
      </c>
      <c r="B823" s="266">
        <v>5</v>
      </c>
      <c r="C823" s="266" t="s">
        <v>85</v>
      </c>
      <c r="D823" s="266">
        <v>0</v>
      </c>
      <c r="E823" s="266">
        <v>1</v>
      </c>
      <c r="F823" s="266">
        <v>0</v>
      </c>
      <c r="G823" s="266">
        <v>0</v>
      </c>
      <c r="H823" s="266">
        <v>0</v>
      </c>
      <c r="I823" s="267"/>
      <c r="J823" s="266" t="s">
        <v>26</v>
      </c>
    </row>
    <row r="824" spans="1:10" x14ac:dyDescent="0.15">
      <c r="A824" s="266">
        <v>2023</v>
      </c>
      <c r="B824" s="266">
        <v>6</v>
      </c>
      <c r="C824" s="266" t="s">
        <v>73</v>
      </c>
      <c r="D824" s="266">
        <v>0</v>
      </c>
      <c r="E824" s="266">
        <v>15</v>
      </c>
      <c r="F824" s="266">
        <v>0</v>
      </c>
      <c r="G824" s="266">
        <v>0</v>
      </c>
      <c r="H824" s="266">
        <v>0</v>
      </c>
      <c r="I824" s="267"/>
      <c r="J824" s="266" t="s">
        <v>28</v>
      </c>
    </row>
    <row r="825" spans="1:10" x14ac:dyDescent="0.15">
      <c r="A825" s="266">
        <v>2023</v>
      </c>
      <c r="B825" s="266">
        <v>6</v>
      </c>
      <c r="C825" s="266" t="s">
        <v>77</v>
      </c>
      <c r="D825" s="266">
        <v>1</v>
      </c>
      <c r="E825" s="266">
        <v>4</v>
      </c>
      <c r="F825" s="266">
        <v>0</v>
      </c>
      <c r="G825" s="266">
        <v>1</v>
      </c>
      <c r="H825" s="266">
        <v>0</v>
      </c>
      <c r="I825" s="267"/>
      <c r="J825" s="266" t="s">
        <v>26</v>
      </c>
    </row>
    <row r="826" spans="1:10" x14ac:dyDescent="0.15">
      <c r="A826" s="266">
        <v>2023</v>
      </c>
      <c r="B826" s="266">
        <v>6</v>
      </c>
      <c r="C826" s="266" t="s">
        <v>124</v>
      </c>
      <c r="D826" s="266">
        <v>3</v>
      </c>
      <c r="E826" s="266">
        <v>18</v>
      </c>
      <c r="F826" s="266">
        <v>0</v>
      </c>
      <c r="G826" s="266">
        <v>1</v>
      </c>
      <c r="H826" s="266">
        <v>2</v>
      </c>
      <c r="I826" s="267"/>
      <c r="J826" s="266" t="s">
        <v>26</v>
      </c>
    </row>
    <row r="827" spans="1:10" x14ac:dyDescent="0.15">
      <c r="A827" s="266">
        <v>2023</v>
      </c>
      <c r="B827" s="266">
        <v>6</v>
      </c>
      <c r="C827" s="266" t="s">
        <v>124</v>
      </c>
      <c r="D827" s="266">
        <v>0</v>
      </c>
      <c r="E827" s="266">
        <v>10</v>
      </c>
      <c r="F827" s="266">
        <v>0</v>
      </c>
      <c r="G827" s="266">
        <v>0</v>
      </c>
      <c r="H827" s="266">
        <v>0</v>
      </c>
      <c r="I827" s="267"/>
      <c r="J827" s="266" t="s">
        <v>25</v>
      </c>
    </row>
    <row r="828" spans="1:10" x14ac:dyDescent="0.15">
      <c r="A828" s="266">
        <v>2023</v>
      </c>
      <c r="B828" s="266">
        <v>6</v>
      </c>
      <c r="C828" s="266" t="s">
        <v>84</v>
      </c>
      <c r="D828" s="266">
        <v>0</v>
      </c>
      <c r="E828" s="266">
        <v>3</v>
      </c>
      <c r="F828" s="266">
        <v>0</v>
      </c>
      <c r="G828" s="266">
        <v>0</v>
      </c>
      <c r="H828" s="266">
        <v>0</v>
      </c>
      <c r="I828" s="267"/>
      <c r="J828" s="266" t="s">
        <v>27</v>
      </c>
    </row>
    <row r="829" spans="1:10" x14ac:dyDescent="0.15">
      <c r="A829" s="266">
        <v>2023</v>
      </c>
      <c r="B829" s="266">
        <v>7</v>
      </c>
      <c r="C829" s="266" t="s">
        <v>75</v>
      </c>
      <c r="D829" s="266">
        <v>0</v>
      </c>
      <c r="E829" s="266">
        <v>22</v>
      </c>
      <c r="F829" s="266">
        <v>0</v>
      </c>
      <c r="G829" s="266">
        <v>0</v>
      </c>
      <c r="H829" s="266">
        <v>0</v>
      </c>
      <c r="I829" s="267"/>
      <c r="J829" s="266" t="s">
        <v>27</v>
      </c>
    </row>
    <row r="830" spans="1:10" x14ac:dyDescent="0.15">
      <c r="A830" s="266">
        <v>2023</v>
      </c>
      <c r="B830" s="266">
        <v>7</v>
      </c>
      <c r="C830" s="266" t="s">
        <v>75</v>
      </c>
      <c r="D830" s="266">
        <v>1</v>
      </c>
      <c r="E830" s="266">
        <v>9</v>
      </c>
      <c r="F830" s="266">
        <v>0</v>
      </c>
      <c r="G830" s="266">
        <v>0</v>
      </c>
      <c r="H830" s="266">
        <v>1</v>
      </c>
      <c r="I830" s="267"/>
      <c r="J830" s="266" t="s">
        <v>24</v>
      </c>
    </row>
    <row r="831" spans="1:10" x14ac:dyDescent="0.15">
      <c r="A831" s="266">
        <v>2023</v>
      </c>
      <c r="B831" s="266">
        <v>7</v>
      </c>
      <c r="C831" s="266" t="s">
        <v>78</v>
      </c>
      <c r="D831" s="266">
        <v>1</v>
      </c>
      <c r="E831" s="266">
        <v>13</v>
      </c>
      <c r="F831" s="266">
        <v>0</v>
      </c>
      <c r="G831" s="266">
        <v>2</v>
      </c>
      <c r="H831" s="266">
        <v>1</v>
      </c>
      <c r="I831" s="267"/>
      <c r="J831" s="266" t="s">
        <v>25</v>
      </c>
    </row>
    <row r="832" spans="1:10" x14ac:dyDescent="0.15">
      <c r="A832" s="266">
        <v>2023</v>
      </c>
      <c r="B832" s="266">
        <v>7</v>
      </c>
      <c r="C832" s="266" t="s">
        <v>78</v>
      </c>
      <c r="D832" s="266">
        <v>0</v>
      </c>
      <c r="E832" s="266">
        <v>22</v>
      </c>
      <c r="F832" s="266">
        <v>0</v>
      </c>
      <c r="G832" s="266">
        <v>0</v>
      </c>
      <c r="H832" s="266">
        <v>0</v>
      </c>
      <c r="I832" s="267"/>
      <c r="J832" s="266" t="s">
        <v>26</v>
      </c>
    </row>
    <row r="833" spans="1:10" x14ac:dyDescent="0.15">
      <c r="A833" s="266">
        <v>2023</v>
      </c>
      <c r="B833" s="266">
        <v>7</v>
      </c>
      <c r="C833" s="266" t="s">
        <v>80</v>
      </c>
      <c r="D833" s="266">
        <v>4</v>
      </c>
      <c r="E833" s="266">
        <v>40</v>
      </c>
      <c r="F833" s="266">
        <v>0</v>
      </c>
      <c r="G833" s="266">
        <v>1</v>
      </c>
      <c r="H833" s="266">
        <v>3</v>
      </c>
      <c r="I833" s="267"/>
      <c r="J833" s="266" t="s">
        <v>27</v>
      </c>
    </row>
    <row r="834" spans="1:10" x14ac:dyDescent="0.15">
      <c r="A834" s="266">
        <v>2023</v>
      </c>
      <c r="B834" s="266">
        <v>7</v>
      </c>
      <c r="C834" s="266" t="s">
        <v>80</v>
      </c>
      <c r="D834" s="266">
        <v>1</v>
      </c>
      <c r="E834" s="266">
        <v>26</v>
      </c>
      <c r="F834" s="266">
        <v>0</v>
      </c>
      <c r="G834" s="266">
        <v>0</v>
      </c>
      <c r="H834" s="266">
        <v>1</v>
      </c>
      <c r="I834" s="267"/>
      <c r="J834" s="266" t="s">
        <v>26</v>
      </c>
    </row>
    <row r="835" spans="1:10" x14ac:dyDescent="0.15">
      <c r="A835" s="266">
        <v>2023</v>
      </c>
      <c r="B835" s="266">
        <v>7</v>
      </c>
      <c r="C835" s="266" t="s">
        <v>86</v>
      </c>
      <c r="D835" s="266">
        <v>0</v>
      </c>
      <c r="E835" s="266">
        <v>5</v>
      </c>
      <c r="F835" s="266">
        <v>0</v>
      </c>
      <c r="G835" s="266">
        <v>0</v>
      </c>
      <c r="H835" s="266">
        <v>0</v>
      </c>
      <c r="I835" s="267"/>
      <c r="J835" s="266" t="s">
        <v>27</v>
      </c>
    </row>
    <row r="836" spans="1:10" x14ac:dyDescent="0.15">
      <c r="A836" s="266">
        <v>2023</v>
      </c>
      <c r="B836" s="266">
        <v>7</v>
      </c>
      <c r="C836" s="266" t="s">
        <v>124</v>
      </c>
      <c r="D836" s="266">
        <v>4</v>
      </c>
      <c r="E836" s="266">
        <v>14</v>
      </c>
      <c r="F836" s="266">
        <v>0</v>
      </c>
      <c r="G836" s="266">
        <v>0</v>
      </c>
      <c r="H836" s="266">
        <v>6</v>
      </c>
      <c r="I836" s="267"/>
      <c r="J836" s="266" t="s">
        <v>26</v>
      </c>
    </row>
    <row r="837" spans="1:10" x14ac:dyDescent="0.15">
      <c r="A837" s="266">
        <v>2023</v>
      </c>
      <c r="B837" s="266">
        <v>7</v>
      </c>
      <c r="C837" s="266" t="s">
        <v>85</v>
      </c>
      <c r="D837" s="266">
        <v>0</v>
      </c>
      <c r="E837" s="266">
        <v>1</v>
      </c>
      <c r="F837" s="266">
        <v>0</v>
      </c>
      <c r="G837" s="266">
        <v>0</v>
      </c>
      <c r="H837" s="266">
        <v>0</v>
      </c>
      <c r="I837" s="267"/>
      <c r="J837" s="266" t="s">
        <v>24</v>
      </c>
    </row>
    <row r="838" spans="1:10" x14ac:dyDescent="0.15">
      <c r="A838" s="266">
        <v>2023</v>
      </c>
      <c r="B838" s="266">
        <v>8</v>
      </c>
      <c r="C838" s="266" t="s">
        <v>72</v>
      </c>
      <c r="D838" s="266">
        <v>1</v>
      </c>
      <c r="E838" s="266">
        <v>0</v>
      </c>
      <c r="F838" s="266">
        <v>1</v>
      </c>
      <c r="G838" s="266">
        <v>0</v>
      </c>
      <c r="H838" s="266">
        <v>0</v>
      </c>
      <c r="I838" s="267">
        <v>73</v>
      </c>
      <c r="J838" s="266" t="s">
        <v>27</v>
      </c>
    </row>
    <row r="839" spans="1:10" x14ac:dyDescent="0.15">
      <c r="A839" s="266">
        <v>2023</v>
      </c>
      <c r="B839" s="266">
        <v>8</v>
      </c>
      <c r="C839" s="266" t="s">
        <v>73</v>
      </c>
      <c r="D839" s="266">
        <v>0</v>
      </c>
      <c r="E839" s="266">
        <v>4</v>
      </c>
      <c r="F839" s="266">
        <v>0</v>
      </c>
      <c r="G839" s="266">
        <v>0</v>
      </c>
      <c r="H839" s="266">
        <v>0</v>
      </c>
      <c r="I839" s="267"/>
      <c r="J839" s="266" t="s">
        <v>25</v>
      </c>
    </row>
    <row r="840" spans="1:10" x14ac:dyDescent="0.15">
      <c r="A840" s="266">
        <v>2023</v>
      </c>
      <c r="B840" s="266">
        <v>8</v>
      </c>
      <c r="C840" s="266" t="s">
        <v>74</v>
      </c>
      <c r="D840" s="266">
        <v>0</v>
      </c>
      <c r="E840" s="266">
        <v>3</v>
      </c>
      <c r="F840" s="266">
        <v>0</v>
      </c>
      <c r="G840" s="266">
        <v>0</v>
      </c>
      <c r="H840" s="266">
        <v>0</v>
      </c>
      <c r="I840" s="267"/>
      <c r="J840" s="266" t="s">
        <v>26</v>
      </c>
    </row>
    <row r="841" spans="1:10" x14ac:dyDescent="0.15">
      <c r="A841" s="266">
        <v>2023</v>
      </c>
      <c r="B841" s="266">
        <v>8</v>
      </c>
      <c r="C841" s="266" t="s">
        <v>76</v>
      </c>
      <c r="D841" s="266">
        <v>5</v>
      </c>
      <c r="E841" s="266">
        <v>29</v>
      </c>
      <c r="F841" s="266">
        <v>0</v>
      </c>
      <c r="G841" s="266">
        <v>0</v>
      </c>
      <c r="H841" s="266">
        <v>5</v>
      </c>
      <c r="I841" s="267"/>
      <c r="J841" s="266" t="s">
        <v>24</v>
      </c>
    </row>
    <row r="842" spans="1:10" x14ac:dyDescent="0.15">
      <c r="A842" s="266">
        <v>2023</v>
      </c>
      <c r="B842" s="266">
        <v>8</v>
      </c>
      <c r="C842" s="266" t="s">
        <v>76</v>
      </c>
      <c r="D842" s="266">
        <v>1</v>
      </c>
      <c r="E842" s="266">
        <v>14</v>
      </c>
      <c r="F842" s="266">
        <v>0</v>
      </c>
      <c r="G842" s="266">
        <v>1</v>
      </c>
      <c r="H842" s="266">
        <v>0</v>
      </c>
      <c r="I842" s="267"/>
      <c r="J842" s="266" t="s">
        <v>26</v>
      </c>
    </row>
    <row r="843" spans="1:10" x14ac:dyDescent="0.15">
      <c r="A843" s="266">
        <v>2023</v>
      </c>
      <c r="B843" s="266">
        <v>8</v>
      </c>
      <c r="C843" s="266" t="s">
        <v>78</v>
      </c>
      <c r="D843" s="266">
        <v>0</v>
      </c>
      <c r="E843" s="266">
        <v>24</v>
      </c>
      <c r="F843" s="266">
        <v>0</v>
      </c>
      <c r="G843" s="266">
        <v>0</v>
      </c>
      <c r="H843" s="266">
        <v>0</v>
      </c>
      <c r="I843" s="267"/>
      <c r="J843" s="266" t="s">
        <v>26</v>
      </c>
    </row>
    <row r="844" spans="1:10" x14ac:dyDescent="0.15">
      <c r="A844" s="266">
        <v>2023</v>
      </c>
      <c r="B844" s="266">
        <v>8</v>
      </c>
      <c r="C844" s="266" t="s">
        <v>78</v>
      </c>
      <c r="D844" s="266">
        <v>1</v>
      </c>
      <c r="E844" s="266">
        <v>41</v>
      </c>
      <c r="F844" s="266">
        <v>0</v>
      </c>
      <c r="G844" s="266">
        <v>0</v>
      </c>
      <c r="H844" s="266">
        <v>2</v>
      </c>
      <c r="I844" s="267"/>
      <c r="J844" s="266" t="s">
        <v>28</v>
      </c>
    </row>
    <row r="845" spans="1:10" x14ac:dyDescent="0.15">
      <c r="A845" s="266">
        <v>2023</v>
      </c>
      <c r="B845" s="266">
        <v>8</v>
      </c>
      <c r="C845" s="266" t="s">
        <v>81</v>
      </c>
      <c r="D845" s="266">
        <v>0</v>
      </c>
      <c r="E845" s="266">
        <v>1</v>
      </c>
      <c r="F845" s="266">
        <v>0</v>
      </c>
      <c r="G845" s="266">
        <v>0</v>
      </c>
      <c r="H845" s="266">
        <v>0</v>
      </c>
      <c r="I845" s="267"/>
      <c r="J845" s="266" t="s">
        <v>24</v>
      </c>
    </row>
    <row r="846" spans="1:10" x14ac:dyDescent="0.15">
      <c r="A846" s="266">
        <v>2023</v>
      </c>
      <c r="B846" s="266">
        <v>8</v>
      </c>
      <c r="C846" s="266" t="s">
        <v>124</v>
      </c>
      <c r="D846" s="266">
        <v>2</v>
      </c>
      <c r="E846" s="266">
        <v>38</v>
      </c>
      <c r="F846" s="266">
        <v>0</v>
      </c>
      <c r="G846" s="266">
        <v>0</v>
      </c>
      <c r="H846" s="266">
        <v>2</v>
      </c>
      <c r="I846" s="267"/>
      <c r="J846" s="266" t="s">
        <v>27</v>
      </c>
    </row>
    <row r="847" spans="1:10" x14ac:dyDescent="0.15">
      <c r="A847" s="266">
        <v>2023</v>
      </c>
      <c r="B847" s="266">
        <v>8</v>
      </c>
      <c r="C847" s="266" t="s">
        <v>86</v>
      </c>
      <c r="D847" s="266">
        <v>1</v>
      </c>
      <c r="E847" s="266">
        <v>3</v>
      </c>
      <c r="F847" s="266">
        <v>0</v>
      </c>
      <c r="G847" s="266">
        <v>0</v>
      </c>
      <c r="H847" s="266">
        <v>1</v>
      </c>
      <c r="I847" s="267"/>
      <c r="J847" s="266" t="s">
        <v>25</v>
      </c>
    </row>
    <row r="848" spans="1:10" x14ac:dyDescent="0.15">
      <c r="A848" s="266">
        <v>2023</v>
      </c>
      <c r="B848" s="266">
        <v>8</v>
      </c>
      <c r="C848" s="266" t="s">
        <v>124</v>
      </c>
      <c r="D848" s="266">
        <v>2</v>
      </c>
      <c r="E848" s="266">
        <v>13</v>
      </c>
      <c r="F848" s="266">
        <v>0</v>
      </c>
      <c r="G848" s="266">
        <v>0</v>
      </c>
      <c r="H848" s="266">
        <v>3</v>
      </c>
      <c r="I848" s="267"/>
      <c r="J848" s="266" t="s">
        <v>25</v>
      </c>
    </row>
    <row r="849" spans="1:10" x14ac:dyDescent="0.15">
      <c r="A849" s="266">
        <v>2023</v>
      </c>
      <c r="B849" s="266">
        <v>8</v>
      </c>
      <c r="C849" s="266" t="s">
        <v>83</v>
      </c>
      <c r="D849" s="266">
        <v>0</v>
      </c>
      <c r="E849" s="266">
        <v>21</v>
      </c>
      <c r="F849" s="266">
        <v>0</v>
      </c>
      <c r="G849" s="266">
        <v>0</v>
      </c>
      <c r="H849" s="266">
        <v>0</v>
      </c>
      <c r="I849" s="267"/>
      <c r="J849" s="266" t="s">
        <v>27</v>
      </c>
    </row>
    <row r="850" spans="1:10" x14ac:dyDescent="0.15">
      <c r="A850" s="266">
        <v>2023</v>
      </c>
      <c r="B850" s="266">
        <v>8</v>
      </c>
      <c r="C850" s="266" t="s">
        <v>86</v>
      </c>
      <c r="D850" s="266">
        <v>1</v>
      </c>
      <c r="E850" s="266">
        <v>2</v>
      </c>
      <c r="F850" s="266">
        <v>0</v>
      </c>
      <c r="G850" s="266">
        <v>0</v>
      </c>
      <c r="H850" s="266">
        <v>1</v>
      </c>
      <c r="I850" s="267"/>
      <c r="J850" s="266" t="s">
        <v>24</v>
      </c>
    </row>
    <row r="851" spans="1:10" x14ac:dyDescent="0.15">
      <c r="A851" s="266">
        <v>2023</v>
      </c>
      <c r="B851" s="266">
        <v>9</v>
      </c>
      <c r="C851" s="266" t="s">
        <v>72</v>
      </c>
      <c r="D851" s="266">
        <v>23</v>
      </c>
      <c r="E851" s="266">
        <v>266</v>
      </c>
      <c r="F851" s="266">
        <v>0</v>
      </c>
      <c r="G851" s="266">
        <v>1</v>
      </c>
      <c r="H851" s="266">
        <v>25</v>
      </c>
      <c r="I851" s="267"/>
      <c r="J851" s="266" t="s">
        <v>27</v>
      </c>
    </row>
    <row r="852" spans="1:10" x14ac:dyDescent="0.15">
      <c r="A852" s="266">
        <v>2023</v>
      </c>
      <c r="B852" s="266">
        <v>9</v>
      </c>
      <c r="C852" s="266" t="s">
        <v>72</v>
      </c>
      <c r="D852" s="266">
        <v>4</v>
      </c>
      <c r="E852" s="266">
        <v>62</v>
      </c>
      <c r="F852" s="266">
        <v>0</v>
      </c>
      <c r="G852" s="266">
        <v>0</v>
      </c>
      <c r="H852" s="266">
        <v>4</v>
      </c>
      <c r="I852" s="267"/>
      <c r="J852" s="266" t="s">
        <v>26</v>
      </c>
    </row>
    <row r="853" spans="1:10" x14ac:dyDescent="0.15">
      <c r="A853" s="266">
        <v>2023</v>
      </c>
      <c r="B853" s="266">
        <v>9</v>
      </c>
      <c r="C853" s="266" t="s">
        <v>123</v>
      </c>
      <c r="D853" s="266">
        <v>0</v>
      </c>
      <c r="E853" s="266">
        <v>1</v>
      </c>
      <c r="F853" s="266">
        <v>0</v>
      </c>
      <c r="G853" s="266">
        <v>0</v>
      </c>
      <c r="H853" s="266">
        <v>0</v>
      </c>
      <c r="I853" s="267"/>
      <c r="J853" s="266" t="s">
        <v>24</v>
      </c>
    </row>
    <row r="854" spans="1:10" x14ac:dyDescent="0.15">
      <c r="A854" s="266">
        <v>2023</v>
      </c>
      <c r="B854" s="266">
        <v>9</v>
      </c>
      <c r="C854" s="266" t="s">
        <v>123</v>
      </c>
      <c r="D854" s="266">
        <v>0</v>
      </c>
      <c r="E854" s="266">
        <v>7</v>
      </c>
      <c r="F854" s="266">
        <v>0</v>
      </c>
      <c r="G854" s="266">
        <v>0</v>
      </c>
      <c r="H854" s="266">
        <v>0</v>
      </c>
      <c r="I854" s="267"/>
      <c r="J854" s="266" t="s">
        <v>26</v>
      </c>
    </row>
    <row r="855" spans="1:10" x14ac:dyDescent="0.15">
      <c r="A855" s="266">
        <v>2023</v>
      </c>
      <c r="B855" s="266">
        <v>9</v>
      </c>
      <c r="C855" s="266" t="s">
        <v>73</v>
      </c>
      <c r="D855" s="266">
        <v>1</v>
      </c>
      <c r="E855" s="266">
        <v>16</v>
      </c>
      <c r="F855" s="266">
        <v>0</v>
      </c>
      <c r="G855" s="266">
        <v>0</v>
      </c>
      <c r="H855" s="266">
        <v>4</v>
      </c>
      <c r="I855" s="267"/>
      <c r="J855" s="266" t="s">
        <v>27</v>
      </c>
    </row>
    <row r="856" spans="1:10" x14ac:dyDescent="0.15">
      <c r="A856" s="266">
        <v>2023</v>
      </c>
      <c r="B856" s="266">
        <v>9</v>
      </c>
      <c r="C856" s="266" t="s">
        <v>73</v>
      </c>
      <c r="D856" s="266">
        <v>0</v>
      </c>
      <c r="E856" s="266">
        <v>3</v>
      </c>
      <c r="F856" s="266">
        <v>0</v>
      </c>
      <c r="G856" s="266">
        <v>0</v>
      </c>
      <c r="H856" s="266">
        <v>0</v>
      </c>
      <c r="I856" s="267"/>
      <c r="J856" s="266" t="s">
        <v>25</v>
      </c>
    </row>
    <row r="857" spans="1:10" x14ac:dyDescent="0.15">
      <c r="A857" s="266">
        <v>2023</v>
      </c>
      <c r="B857" s="266">
        <v>9</v>
      </c>
      <c r="C857" s="266" t="s">
        <v>76</v>
      </c>
      <c r="D857" s="266">
        <v>3</v>
      </c>
      <c r="E857" s="266">
        <v>24</v>
      </c>
      <c r="F857" s="266">
        <v>0</v>
      </c>
      <c r="G857" s="266">
        <v>0</v>
      </c>
      <c r="H857" s="266">
        <v>4</v>
      </c>
      <c r="I857" s="267"/>
      <c r="J857" s="266" t="s">
        <v>24</v>
      </c>
    </row>
    <row r="858" spans="1:10" x14ac:dyDescent="0.15">
      <c r="A858" s="266">
        <v>2023</v>
      </c>
      <c r="B858" s="266">
        <v>9</v>
      </c>
      <c r="C858" s="266" t="s">
        <v>75</v>
      </c>
      <c r="D858" s="266">
        <v>1</v>
      </c>
      <c r="E858" s="266">
        <v>3</v>
      </c>
      <c r="F858" s="266">
        <v>0</v>
      </c>
      <c r="G858" s="266">
        <v>0</v>
      </c>
      <c r="H858" s="266">
        <v>1</v>
      </c>
      <c r="I858" s="267"/>
      <c r="J858" s="266" t="s">
        <v>24</v>
      </c>
    </row>
    <row r="859" spans="1:10" x14ac:dyDescent="0.15">
      <c r="A859" s="266">
        <v>2023</v>
      </c>
      <c r="B859" s="266">
        <v>9</v>
      </c>
      <c r="C859" s="266" t="s">
        <v>75</v>
      </c>
      <c r="D859" s="266">
        <v>0</v>
      </c>
      <c r="E859" s="266">
        <v>8</v>
      </c>
      <c r="F859" s="266">
        <v>0</v>
      </c>
      <c r="G859" s="266">
        <v>0</v>
      </c>
      <c r="H859" s="266">
        <v>0</v>
      </c>
      <c r="I859" s="267"/>
      <c r="J859" s="266" t="s">
        <v>26</v>
      </c>
    </row>
    <row r="860" spans="1:10" x14ac:dyDescent="0.15">
      <c r="A860" s="266">
        <v>2023</v>
      </c>
      <c r="B860" s="266">
        <v>9</v>
      </c>
      <c r="C860" s="266" t="s">
        <v>75</v>
      </c>
      <c r="D860" s="266">
        <v>0</v>
      </c>
      <c r="E860" s="266">
        <v>15</v>
      </c>
      <c r="F860" s="266">
        <v>0</v>
      </c>
      <c r="G860" s="266">
        <v>0</v>
      </c>
      <c r="H860" s="266">
        <v>0</v>
      </c>
      <c r="I860" s="267"/>
      <c r="J860" s="266" t="s">
        <v>28</v>
      </c>
    </row>
    <row r="861" spans="1:10" x14ac:dyDescent="0.15">
      <c r="A861" s="266">
        <v>2023</v>
      </c>
      <c r="B861" s="266">
        <v>9</v>
      </c>
      <c r="C861" s="266" t="s">
        <v>77</v>
      </c>
      <c r="D861" s="266">
        <v>0</v>
      </c>
      <c r="E861" s="266">
        <v>7</v>
      </c>
      <c r="F861" s="266">
        <v>0</v>
      </c>
      <c r="G861" s="266">
        <v>0</v>
      </c>
      <c r="H861" s="266">
        <v>0</v>
      </c>
      <c r="I861" s="267"/>
      <c r="J861" s="266" t="s">
        <v>26</v>
      </c>
    </row>
    <row r="862" spans="1:10" x14ac:dyDescent="0.15">
      <c r="A862" s="266">
        <v>2023</v>
      </c>
      <c r="B862" s="266">
        <v>9</v>
      </c>
      <c r="C862" s="266" t="s">
        <v>80</v>
      </c>
      <c r="D862" s="266">
        <v>1</v>
      </c>
      <c r="E862" s="266">
        <v>0</v>
      </c>
      <c r="F862" s="266">
        <v>1</v>
      </c>
      <c r="G862" s="266">
        <v>0</v>
      </c>
      <c r="H862" s="266">
        <v>0</v>
      </c>
      <c r="I862" s="267">
        <v>74</v>
      </c>
      <c r="J862" s="266" t="s">
        <v>27</v>
      </c>
    </row>
    <row r="863" spans="1:10" x14ac:dyDescent="0.15">
      <c r="A863" s="266">
        <v>2023</v>
      </c>
      <c r="B863" s="266">
        <v>9</v>
      </c>
      <c r="C863" s="266" t="s">
        <v>124</v>
      </c>
      <c r="D863" s="266">
        <v>1</v>
      </c>
      <c r="E863" s="266">
        <v>8</v>
      </c>
      <c r="F863" s="266">
        <v>0</v>
      </c>
      <c r="G863" s="266">
        <v>0</v>
      </c>
      <c r="H863" s="266">
        <v>2</v>
      </c>
      <c r="I863" s="267"/>
      <c r="J863" s="266" t="s">
        <v>25</v>
      </c>
    </row>
    <row r="864" spans="1:10" x14ac:dyDescent="0.15">
      <c r="A864" s="266">
        <v>2023</v>
      </c>
      <c r="B864" s="266">
        <v>9</v>
      </c>
      <c r="C864" s="266" t="s">
        <v>82</v>
      </c>
      <c r="D864" s="266">
        <v>1</v>
      </c>
      <c r="E864" s="266">
        <v>0</v>
      </c>
      <c r="F864" s="266">
        <v>0</v>
      </c>
      <c r="G864" s="266">
        <v>1</v>
      </c>
      <c r="H864" s="266">
        <v>0</v>
      </c>
      <c r="I864" s="267"/>
      <c r="J864" s="266" t="s">
        <v>24</v>
      </c>
    </row>
    <row r="865" spans="1:10" x14ac:dyDescent="0.15">
      <c r="A865" s="266">
        <v>2023</v>
      </c>
      <c r="B865" s="266">
        <v>9</v>
      </c>
      <c r="C865" s="266" t="s">
        <v>82</v>
      </c>
      <c r="D865" s="266">
        <v>0</v>
      </c>
      <c r="E865" s="266">
        <v>3</v>
      </c>
      <c r="F865" s="266">
        <v>0</v>
      </c>
      <c r="G865" s="266">
        <v>0</v>
      </c>
      <c r="H865" s="266">
        <v>0</v>
      </c>
      <c r="I865" s="267"/>
      <c r="J865" s="266" t="s">
        <v>27</v>
      </c>
    </row>
    <row r="866" spans="1:10" x14ac:dyDescent="0.15">
      <c r="A866" s="266">
        <v>2023</v>
      </c>
      <c r="B866" s="266">
        <v>9</v>
      </c>
      <c r="C866" s="266" t="s">
        <v>124</v>
      </c>
      <c r="D866" s="266">
        <v>0</v>
      </c>
      <c r="E866" s="266">
        <v>0</v>
      </c>
      <c r="F866" s="266">
        <v>1</v>
      </c>
      <c r="G866" s="266">
        <v>0</v>
      </c>
      <c r="H866" s="266">
        <v>0</v>
      </c>
      <c r="I866" s="267">
        <v>49</v>
      </c>
      <c r="J866" s="266" t="s">
        <v>26</v>
      </c>
    </row>
    <row r="867" spans="1:10" x14ac:dyDescent="0.15">
      <c r="A867" s="266">
        <v>2023</v>
      </c>
      <c r="B867" s="266">
        <v>9</v>
      </c>
      <c r="C867" s="266" t="s">
        <v>82</v>
      </c>
      <c r="D867" s="266">
        <v>0</v>
      </c>
      <c r="E867" s="266">
        <v>1</v>
      </c>
      <c r="F867" s="266">
        <v>0</v>
      </c>
      <c r="G867" s="266">
        <v>0</v>
      </c>
      <c r="H867" s="266">
        <v>0</v>
      </c>
      <c r="I867" s="267"/>
      <c r="J867" s="266" t="s">
        <v>25</v>
      </c>
    </row>
    <row r="868" spans="1:10" x14ac:dyDescent="0.15">
      <c r="A868" s="266">
        <v>2023</v>
      </c>
      <c r="B868" s="266">
        <v>9</v>
      </c>
      <c r="C868" s="266" t="s">
        <v>85</v>
      </c>
      <c r="D868" s="266">
        <v>0</v>
      </c>
      <c r="E868" s="266">
        <v>6</v>
      </c>
      <c r="F868" s="266">
        <v>0</v>
      </c>
      <c r="G868" s="266">
        <v>0</v>
      </c>
      <c r="H868" s="266">
        <v>0</v>
      </c>
      <c r="I868" s="267"/>
      <c r="J868" s="266" t="s">
        <v>27</v>
      </c>
    </row>
    <row r="869" spans="1:10" x14ac:dyDescent="0.15">
      <c r="A869" s="266">
        <v>2023</v>
      </c>
      <c r="B869" s="266">
        <v>9</v>
      </c>
      <c r="C869" s="266" t="s">
        <v>85</v>
      </c>
      <c r="D869" s="266">
        <v>0</v>
      </c>
      <c r="E869" s="266">
        <v>1</v>
      </c>
      <c r="F869" s="266">
        <v>0</v>
      </c>
      <c r="G869" s="266">
        <v>0</v>
      </c>
      <c r="H869" s="266">
        <v>0</v>
      </c>
      <c r="I869" s="267"/>
      <c r="J869" s="266" t="s">
        <v>25</v>
      </c>
    </row>
    <row r="870" spans="1:10" x14ac:dyDescent="0.15">
      <c r="A870" s="266">
        <v>2023</v>
      </c>
      <c r="B870" s="266">
        <v>10</v>
      </c>
      <c r="C870" s="266" t="s">
        <v>72</v>
      </c>
      <c r="D870" s="266">
        <v>4</v>
      </c>
      <c r="E870" s="266">
        <v>85</v>
      </c>
      <c r="F870" s="266">
        <v>0</v>
      </c>
      <c r="G870" s="266">
        <v>0</v>
      </c>
      <c r="H870" s="266">
        <v>5</v>
      </c>
      <c r="I870" s="267"/>
      <c r="J870" s="266" t="s">
        <v>24</v>
      </c>
    </row>
    <row r="871" spans="1:10" x14ac:dyDescent="0.15">
      <c r="A871" s="266">
        <v>2023</v>
      </c>
      <c r="B871" s="266">
        <v>10</v>
      </c>
      <c r="C871" s="266" t="s">
        <v>72</v>
      </c>
      <c r="D871" s="266">
        <v>5</v>
      </c>
      <c r="E871" s="266">
        <v>69</v>
      </c>
      <c r="F871" s="266">
        <v>0</v>
      </c>
      <c r="G871" s="266">
        <v>0</v>
      </c>
      <c r="H871" s="266">
        <v>6</v>
      </c>
      <c r="I871" s="267"/>
      <c r="J871" s="266" t="s">
        <v>25</v>
      </c>
    </row>
    <row r="872" spans="1:10" x14ac:dyDescent="0.15">
      <c r="A872" s="266">
        <v>2023</v>
      </c>
      <c r="B872" s="266">
        <v>10</v>
      </c>
      <c r="C872" s="266" t="s">
        <v>74</v>
      </c>
      <c r="D872" s="266">
        <v>0</v>
      </c>
      <c r="E872" s="266">
        <v>2</v>
      </c>
      <c r="F872" s="266">
        <v>0</v>
      </c>
      <c r="G872" s="266">
        <v>0</v>
      </c>
      <c r="H872" s="266">
        <v>0</v>
      </c>
      <c r="I872" s="267"/>
      <c r="J872" s="266" t="s">
        <v>25</v>
      </c>
    </row>
    <row r="873" spans="1:10" x14ac:dyDescent="0.15">
      <c r="A873" s="266">
        <v>2023</v>
      </c>
      <c r="B873" s="266">
        <v>10</v>
      </c>
      <c r="C873" s="266" t="s">
        <v>75</v>
      </c>
      <c r="D873" s="266">
        <v>0</v>
      </c>
      <c r="E873" s="266">
        <v>14</v>
      </c>
      <c r="F873" s="266">
        <v>0</v>
      </c>
      <c r="G873" s="266">
        <v>0</v>
      </c>
      <c r="H873" s="266">
        <v>0</v>
      </c>
      <c r="I873" s="267"/>
      <c r="J873" s="266" t="s">
        <v>27</v>
      </c>
    </row>
    <row r="874" spans="1:10" x14ac:dyDescent="0.15">
      <c r="A874" s="266">
        <v>2023</v>
      </c>
      <c r="B874" s="266">
        <v>10</v>
      </c>
      <c r="C874" s="266" t="s">
        <v>75</v>
      </c>
      <c r="D874" s="266">
        <v>0</v>
      </c>
      <c r="E874" s="266">
        <v>4</v>
      </c>
      <c r="F874" s="266">
        <v>0</v>
      </c>
      <c r="G874" s="266">
        <v>0</v>
      </c>
      <c r="H874" s="266">
        <v>0</v>
      </c>
      <c r="I874" s="267"/>
      <c r="J874" s="266" t="s">
        <v>25</v>
      </c>
    </row>
    <row r="875" spans="1:10" x14ac:dyDescent="0.15">
      <c r="A875" s="266">
        <v>2023</v>
      </c>
      <c r="B875" s="266">
        <v>10</v>
      </c>
      <c r="C875" s="266" t="s">
        <v>77</v>
      </c>
      <c r="D875" s="266">
        <v>0</v>
      </c>
      <c r="E875" s="266">
        <v>10</v>
      </c>
      <c r="F875" s="266">
        <v>0</v>
      </c>
      <c r="G875" s="266">
        <v>0</v>
      </c>
      <c r="H875" s="266">
        <v>0</v>
      </c>
      <c r="I875" s="267"/>
      <c r="J875" s="266" t="s">
        <v>26</v>
      </c>
    </row>
    <row r="876" spans="1:10" x14ac:dyDescent="0.15">
      <c r="A876" s="266">
        <v>2023</v>
      </c>
      <c r="B876" s="266">
        <v>10</v>
      </c>
      <c r="C876" s="266" t="s">
        <v>78</v>
      </c>
      <c r="D876" s="266">
        <v>0</v>
      </c>
      <c r="E876" s="266">
        <v>4</v>
      </c>
      <c r="F876" s="266">
        <v>0</v>
      </c>
      <c r="G876" s="266">
        <v>0</v>
      </c>
      <c r="H876" s="266">
        <v>0</v>
      </c>
      <c r="I876" s="267"/>
      <c r="J876" s="266" t="s">
        <v>24</v>
      </c>
    </row>
    <row r="877" spans="1:10" x14ac:dyDescent="0.15">
      <c r="A877" s="266">
        <v>2023</v>
      </c>
      <c r="B877" s="266">
        <v>10</v>
      </c>
      <c r="C877" s="266" t="s">
        <v>80</v>
      </c>
      <c r="D877" s="266">
        <v>4</v>
      </c>
      <c r="E877" s="266">
        <v>18</v>
      </c>
      <c r="F877" s="266">
        <v>0</v>
      </c>
      <c r="G877" s="266">
        <v>1</v>
      </c>
      <c r="H877" s="266">
        <v>4</v>
      </c>
      <c r="I877" s="267"/>
      <c r="J877" s="266" t="s">
        <v>26</v>
      </c>
    </row>
    <row r="878" spans="1:10" x14ac:dyDescent="0.15">
      <c r="A878" s="266">
        <v>2023</v>
      </c>
      <c r="B878" s="266">
        <v>10</v>
      </c>
      <c r="C878" s="266" t="s">
        <v>124</v>
      </c>
      <c r="D878" s="266">
        <v>2</v>
      </c>
      <c r="E878" s="266">
        <v>49</v>
      </c>
      <c r="F878" s="266">
        <v>0</v>
      </c>
      <c r="G878" s="266">
        <v>0</v>
      </c>
      <c r="H878" s="266">
        <v>2</v>
      </c>
      <c r="I878" s="267"/>
      <c r="J878" s="266" t="s">
        <v>27</v>
      </c>
    </row>
    <row r="879" spans="1:10" x14ac:dyDescent="0.15">
      <c r="A879" s="266">
        <v>2023</v>
      </c>
      <c r="B879" s="266">
        <v>10</v>
      </c>
      <c r="C879" s="266" t="s">
        <v>82</v>
      </c>
      <c r="D879" s="266">
        <v>0</v>
      </c>
      <c r="E879" s="266">
        <v>4</v>
      </c>
      <c r="F879" s="266">
        <v>0</v>
      </c>
      <c r="G879" s="266">
        <v>0</v>
      </c>
      <c r="H879" s="266">
        <v>0</v>
      </c>
      <c r="I879" s="267"/>
      <c r="J879" s="266" t="s">
        <v>27</v>
      </c>
    </row>
    <row r="880" spans="1:10" x14ac:dyDescent="0.15">
      <c r="A880" s="266">
        <v>2023</v>
      </c>
      <c r="B880" s="266">
        <v>10</v>
      </c>
      <c r="C880" s="266" t="s">
        <v>124</v>
      </c>
      <c r="D880" s="266">
        <v>1</v>
      </c>
      <c r="E880" s="266">
        <v>0</v>
      </c>
      <c r="F880" s="266">
        <v>1</v>
      </c>
      <c r="G880" s="266">
        <v>0</v>
      </c>
      <c r="H880" s="266">
        <v>0</v>
      </c>
      <c r="I880" s="267">
        <v>69</v>
      </c>
      <c r="J880" s="266" t="s">
        <v>26</v>
      </c>
    </row>
    <row r="881" spans="1:10" x14ac:dyDescent="0.15">
      <c r="A881" s="266">
        <v>2023</v>
      </c>
      <c r="B881" s="266">
        <v>10</v>
      </c>
      <c r="C881" s="266" t="s">
        <v>83</v>
      </c>
      <c r="D881" s="266">
        <v>0</v>
      </c>
      <c r="E881" s="266">
        <v>27</v>
      </c>
      <c r="F881" s="266">
        <v>0</v>
      </c>
      <c r="G881" s="266">
        <v>0</v>
      </c>
      <c r="H881" s="266">
        <v>0</v>
      </c>
      <c r="I881" s="267"/>
      <c r="J881" s="266" t="s">
        <v>28</v>
      </c>
    </row>
    <row r="882" spans="1:10" x14ac:dyDescent="0.15">
      <c r="A882" s="266">
        <v>2023</v>
      </c>
      <c r="B882" s="266">
        <v>10</v>
      </c>
      <c r="C882" s="266" t="s">
        <v>85</v>
      </c>
      <c r="D882" s="266">
        <v>1</v>
      </c>
      <c r="E882" s="266">
        <v>2</v>
      </c>
      <c r="F882" s="266">
        <v>0</v>
      </c>
      <c r="G882" s="266">
        <v>0</v>
      </c>
      <c r="H882" s="266">
        <v>1</v>
      </c>
      <c r="I882" s="267"/>
      <c r="J882" s="266" t="s">
        <v>26</v>
      </c>
    </row>
    <row r="883" spans="1:10" x14ac:dyDescent="0.15">
      <c r="A883" s="266">
        <v>2023</v>
      </c>
      <c r="B883" s="266">
        <v>11</v>
      </c>
      <c r="C883" s="266" t="s">
        <v>72</v>
      </c>
      <c r="D883" s="266">
        <v>11</v>
      </c>
      <c r="E883" s="266">
        <v>78</v>
      </c>
      <c r="F883" s="266">
        <v>0</v>
      </c>
      <c r="G883" s="266">
        <v>4</v>
      </c>
      <c r="H883" s="266">
        <v>9</v>
      </c>
      <c r="I883" s="267"/>
      <c r="J883" s="266" t="s">
        <v>24</v>
      </c>
    </row>
    <row r="884" spans="1:10" x14ac:dyDescent="0.15">
      <c r="A884" s="266">
        <v>2023</v>
      </c>
      <c r="B884" s="266">
        <v>11</v>
      </c>
      <c r="C884" s="266" t="s">
        <v>72</v>
      </c>
      <c r="D884" s="266">
        <v>8</v>
      </c>
      <c r="E884" s="266">
        <v>100</v>
      </c>
      <c r="F884" s="266">
        <v>0</v>
      </c>
      <c r="G884" s="266">
        <v>2</v>
      </c>
      <c r="H884" s="266">
        <v>9</v>
      </c>
      <c r="I884" s="267"/>
      <c r="J884" s="266" t="s">
        <v>26</v>
      </c>
    </row>
    <row r="885" spans="1:10" x14ac:dyDescent="0.15">
      <c r="A885" s="266">
        <v>2023</v>
      </c>
      <c r="B885" s="266">
        <v>11</v>
      </c>
      <c r="C885" s="266" t="s">
        <v>72</v>
      </c>
      <c r="D885" s="266">
        <v>1</v>
      </c>
      <c r="E885" s="266">
        <v>0</v>
      </c>
      <c r="F885" s="266">
        <v>1</v>
      </c>
      <c r="G885" s="266">
        <v>0</v>
      </c>
      <c r="H885" s="266">
        <v>0</v>
      </c>
      <c r="I885" s="267">
        <v>72</v>
      </c>
      <c r="J885" s="266" t="s">
        <v>26</v>
      </c>
    </row>
    <row r="886" spans="1:10" x14ac:dyDescent="0.15">
      <c r="A886" s="266">
        <v>2023</v>
      </c>
      <c r="B886" s="266">
        <v>11</v>
      </c>
      <c r="C886" s="266" t="s">
        <v>75</v>
      </c>
      <c r="D886" s="266">
        <v>0</v>
      </c>
      <c r="E886" s="266">
        <v>4</v>
      </c>
      <c r="F886" s="266">
        <v>0</v>
      </c>
      <c r="G886" s="266">
        <v>0</v>
      </c>
      <c r="H886" s="266">
        <v>0</v>
      </c>
      <c r="I886" s="267"/>
      <c r="J886" s="266" t="s">
        <v>25</v>
      </c>
    </row>
    <row r="887" spans="1:10" x14ac:dyDescent="0.15">
      <c r="A887" s="266">
        <v>2023</v>
      </c>
      <c r="B887" s="266">
        <v>11</v>
      </c>
      <c r="C887" s="266" t="s">
        <v>78</v>
      </c>
      <c r="D887" s="266">
        <v>4</v>
      </c>
      <c r="E887" s="266">
        <v>58</v>
      </c>
      <c r="F887" s="266">
        <v>0</v>
      </c>
      <c r="G887" s="266">
        <v>1</v>
      </c>
      <c r="H887" s="266">
        <v>3</v>
      </c>
      <c r="I887" s="267"/>
      <c r="J887" s="266" t="s">
        <v>27</v>
      </c>
    </row>
    <row r="888" spans="1:10" x14ac:dyDescent="0.15">
      <c r="A888" s="266">
        <v>2023</v>
      </c>
      <c r="B888" s="266">
        <v>11</v>
      </c>
      <c r="C888" s="266" t="s">
        <v>78</v>
      </c>
      <c r="D888" s="266">
        <v>3</v>
      </c>
      <c r="E888" s="266">
        <v>22</v>
      </c>
      <c r="F888" s="266">
        <v>0</v>
      </c>
      <c r="G888" s="266">
        <v>0</v>
      </c>
      <c r="H888" s="266">
        <v>3</v>
      </c>
      <c r="I888" s="267"/>
      <c r="J888" s="266" t="s">
        <v>26</v>
      </c>
    </row>
    <row r="889" spans="1:10" x14ac:dyDescent="0.15">
      <c r="A889" s="266">
        <v>2023</v>
      </c>
      <c r="B889" s="266">
        <v>11</v>
      </c>
      <c r="C889" s="266" t="s">
        <v>80</v>
      </c>
      <c r="D889" s="266">
        <v>3</v>
      </c>
      <c r="E889" s="266">
        <v>12</v>
      </c>
      <c r="F889" s="266">
        <v>0</v>
      </c>
      <c r="G889" s="266">
        <v>0</v>
      </c>
      <c r="H889" s="266">
        <v>3</v>
      </c>
      <c r="I889" s="267"/>
      <c r="J889" s="266" t="s">
        <v>25</v>
      </c>
    </row>
    <row r="890" spans="1:10" x14ac:dyDescent="0.15">
      <c r="A890" s="266">
        <v>2023</v>
      </c>
      <c r="B890" s="266">
        <v>11</v>
      </c>
      <c r="C890" s="266" t="s">
        <v>124</v>
      </c>
      <c r="D890" s="266">
        <v>1</v>
      </c>
      <c r="E890" s="266">
        <v>48</v>
      </c>
      <c r="F890" s="266">
        <v>0</v>
      </c>
      <c r="G890" s="266">
        <v>0</v>
      </c>
      <c r="H890" s="266">
        <v>1</v>
      </c>
      <c r="I890" s="267"/>
      <c r="J890" s="266" t="s">
        <v>28</v>
      </c>
    </row>
    <row r="891" spans="1:10" x14ac:dyDescent="0.15">
      <c r="A891" s="266">
        <v>2023</v>
      </c>
      <c r="B891" s="266">
        <v>11</v>
      </c>
      <c r="C891" s="266" t="s">
        <v>86</v>
      </c>
      <c r="D891" s="266">
        <v>2</v>
      </c>
      <c r="E891" s="266">
        <v>12</v>
      </c>
      <c r="F891" s="266">
        <v>0</v>
      </c>
      <c r="G891" s="266">
        <v>0</v>
      </c>
      <c r="H891" s="266">
        <v>2</v>
      </c>
      <c r="I891" s="267"/>
      <c r="J891" s="266" t="s">
        <v>26</v>
      </c>
    </row>
    <row r="892" spans="1:10" x14ac:dyDescent="0.15">
      <c r="A892" s="266">
        <v>2023</v>
      </c>
      <c r="B892" s="266">
        <v>11</v>
      </c>
      <c r="C892" s="266" t="s">
        <v>82</v>
      </c>
      <c r="D892" s="266">
        <v>0</v>
      </c>
      <c r="E892" s="266">
        <v>4</v>
      </c>
      <c r="F892" s="266">
        <v>0</v>
      </c>
      <c r="G892" s="266">
        <v>0</v>
      </c>
      <c r="H892" s="266">
        <v>0</v>
      </c>
      <c r="I892" s="267"/>
      <c r="J892" s="266" t="s">
        <v>26</v>
      </c>
    </row>
    <row r="893" spans="1:10" x14ac:dyDescent="0.15">
      <c r="A893" s="266">
        <v>2023</v>
      </c>
      <c r="B893" s="266">
        <v>11</v>
      </c>
      <c r="C893" s="266" t="s">
        <v>84</v>
      </c>
      <c r="D893" s="266">
        <v>2</v>
      </c>
      <c r="E893" s="266">
        <v>4</v>
      </c>
      <c r="F893" s="266">
        <v>0</v>
      </c>
      <c r="G893" s="266">
        <v>1</v>
      </c>
      <c r="H893" s="266">
        <v>2</v>
      </c>
      <c r="I893" s="267"/>
      <c r="J893" s="266" t="s">
        <v>26</v>
      </c>
    </row>
    <row r="894" spans="1:10" x14ac:dyDescent="0.15">
      <c r="A894" s="266">
        <v>2023</v>
      </c>
      <c r="B894" s="266">
        <v>11</v>
      </c>
      <c r="C894" s="266" t="s">
        <v>83</v>
      </c>
      <c r="D894" s="266">
        <v>0</v>
      </c>
      <c r="E894" s="266">
        <v>5</v>
      </c>
      <c r="F894" s="266">
        <v>0</v>
      </c>
      <c r="G894" s="266">
        <v>0</v>
      </c>
      <c r="H894" s="266">
        <v>0</v>
      </c>
      <c r="I894" s="267"/>
      <c r="J894" s="266" t="s">
        <v>24</v>
      </c>
    </row>
    <row r="895" spans="1:10" x14ac:dyDescent="0.15">
      <c r="A895" s="266">
        <v>2023</v>
      </c>
      <c r="B895" s="266">
        <v>11</v>
      </c>
      <c r="C895" s="266" t="s">
        <v>85</v>
      </c>
      <c r="D895" s="266">
        <v>0</v>
      </c>
      <c r="E895" s="266">
        <v>2</v>
      </c>
      <c r="F895" s="266">
        <v>0</v>
      </c>
      <c r="G895" s="266">
        <v>0</v>
      </c>
      <c r="H895" s="266">
        <v>0</v>
      </c>
      <c r="I895" s="267"/>
      <c r="J895" s="266" t="s">
        <v>27</v>
      </c>
    </row>
    <row r="896" spans="1:10" x14ac:dyDescent="0.15">
      <c r="A896" s="266">
        <v>2023</v>
      </c>
      <c r="B896" s="266">
        <v>12</v>
      </c>
      <c r="C896" s="266" t="s">
        <v>72</v>
      </c>
      <c r="D896" s="266">
        <v>9</v>
      </c>
      <c r="E896" s="266">
        <v>105</v>
      </c>
      <c r="F896" s="266">
        <v>0</v>
      </c>
      <c r="G896" s="266">
        <v>2</v>
      </c>
      <c r="H896" s="266">
        <v>8</v>
      </c>
      <c r="I896" s="267"/>
      <c r="J896" s="266" t="s">
        <v>25</v>
      </c>
    </row>
    <row r="897" spans="1:10" x14ac:dyDescent="0.15">
      <c r="A897" s="266">
        <v>2023</v>
      </c>
      <c r="B897" s="266">
        <v>12</v>
      </c>
      <c r="C897" s="266" t="s">
        <v>123</v>
      </c>
      <c r="D897" s="266">
        <v>0</v>
      </c>
      <c r="E897" s="266">
        <v>8</v>
      </c>
      <c r="F897" s="266">
        <v>0</v>
      </c>
      <c r="G897" s="266">
        <v>0</v>
      </c>
      <c r="H897" s="266">
        <v>0</v>
      </c>
      <c r="I897" s="267"/>
      <c r="J897" s="266" t="s">
        <v>27</v>
      </c>
    </row>
    <row r="898" spans="1:10" x14ac:dyDescent="0.15">
      <c r="A898" s="266">
        <v>2023</v>
      </c>
      <c r="B898" s="266">
        <v>12</v>
      </c>
      <c r="C898" s="266" t="s">
        <v>75</v>
      </c>
      <c r="D898" s="266">
        <v>0</v>
      </c>
      <c r="E898" s="266">
        <v>5</v>
      </c>
      <c r="F898" s="266">
        <v>0</v>
      </c>
      <c r="G898" s="266">
        <v>0</v>
      </c>
      <c r="H898" s="266">
        <v>0</v>
      </c>
      <c r="I898" s="267"/>
      <c r="J898" s="266" t="s">
        <v>26</v>
      </c>
    </row>
    <row r="899" spans="1:10" x14ac:dyDescent="0.15">
      <c r="A899" s="266">
        <v>2023</v>
      </c>
      <c r="B899" s="266">
        <v>12</v>
      </c>
      <c r="C899" s="266" t="s">
        <v>82</v>
      </c>
      <c r="D899" s="266">
        <v>0</v>
      </c>
      <c r="E899" s="266">
        <v>3</v>
      </c>
      <c r="F899" s="266">
        <v>0</v>
      </c>
      <c r="G899" s="266">
        <v>0</v>
      </c>
      <c r="H899" s="266">
        <v>0</v>
      </c>
      <c r="I899" s="267"/>
      <c r="J899" s="266" t="s">
        <v>28</v>
      </c>
    </row>
    <row r="900" spans="1:10" x14ac:dyDescent="0.15">
      <c r="A900" s="266">
        <v>2023</v>
      </c>
      <c r="B900" s="266">
        <v>12</v>
      </c>
      <c r="C900" s="266" t="s">
        <v>86</v>
      </c>
      <c r="D900" s="266">
        <v>0</v>
      </c>
      <c r="E900" s="266">
        <v>2</v>
      </c>
      <c r="F900" s="266">
        <v>0</v>
      </c>
      <c r="G900" s="266">
        <v>0</v>
      </c>
      <c r="H900" s="266">
        <v>0</v>
      </c>
      <c r="I900" s="267"/>
      <c r="J900" s="266" t="s">
        <v>24</v>
      </c>
    </row>
    <row r="901" spans="1:10" x14ac:dyDescent="0.15">
      <c r="A901" s="266">
        <v>2023</v>
      </c>
      <c r="B901" s="266">
        <v>12</v>
      </c>
      <c r="C901" s="266" t="s">
        <v>83</v>
      </c>
      <c r="D901" s="266">
        <v>0</v>
      </c>
      <c r="E901" s="266">
        <v>0</v>
      </c>
      <c r="F901" s="266">
        <v>1</v>
      </c>
      <c r="G901" s="266">
        <v>0</v>
      </c>
      <c r="H901" s="266">
        <v>0</v>
      </c>
      <c r="I901" s="267">
        <v>28</v>
      </c>
      <c r="J901" s="266" t="s">
        <v>26</v>
      </c>
    </row>
    <row r="902" spans="1:10" x14ac:dyDescent="0.15">
      <c r="A902" s="266">
        <v>2024</v>
      </c>
      <c r="B902" s="266">
        <v>1</v>
      </c>
      <c r="C902" s="266" t="s">
        <v>72</v>
      </c>
      <c r="D902" s="266">
        <v>22</v>
      </c>
      <c r="E902" s="266">
        <v>368</v>
      </c>
      <c r="F902" s="266">
        <v>0</v>
      </c>
      <c r="G902" s="266">
        <v>4</v>
      </c>
      <c r="H902" s="266">
        <v>23</v>
      </c>
      <c r="I902" s="267"/>
      <c r="J902" s="266" t="s">
        <v>27</v>
      </c>
    </row>
    <row r="903" spans="1:10" x14ac:dyDescent="0.15">
      <c r="A903" s="266">
        <v>2024</v>
      </c>
      <c r="B903" s="266">
        <v>1</v>
      </c>
      <c r="C903" s="266" t="s">
        <v>72</v>
      </c>
      <c r="D903" s="266">
        <v>12</v>
      </c>
      <c r="E903" s="266">
        <v>86</v>
      </c>
      <c r="F903" s="266">
        <v>0</v>
      </c>
      <c r="G903" s="266">
        <v>4</v>
      </c>
      <c r="H903" s="266">
        <v>12</v>
      </c>
      <c r="I903" s="267"/>
      <c r="J903" s="266" t="s">
        <v>24</v>
      </c>
    </row>
    <row r="904" spans="1:10" x14ac:dyDescent="0.15">
      <c r="A904" s="266">
        <v>2024</v>
      </c>
      <c r="B904" s="266">
        <v>1</v>
      </c>
      <c r="C904" s="266" t="s">
        <v>74</v>
      </c>
      <c r="D904" s="266">
        <v>1</v>
      </c>
      <c r="E904" s="266">
        <v>0</v>
      </c>
      <c r="F904" s="266">
        <v>0</v>
      </c>
      <c r="G904" s="266">
        <v>0</v>
      </c>
      <c r="H904" s="266">
        <v>1</v>
      </c>
      <c r="I904" s="267"/>
      <c r="J904" s="266" t="s">
        <v>24</v>
      </c>
    </row>
    <row r="905" spans="1:10" x14ac:dyDescent="0.15">
      <c r="A905" s="266">
        <v>2024</v>
      </c>
      <c r="B905" s="266">
        <v>1</v>
      </c>
      <c r="C905" s="266" t="s">
        <v>75</v>
      </c>
      <c r="D905" s="266">
        <v>1</v>
      </c>
      <c r="E905" s="266">
        <v>4</v>
      </c>
      <c r="F905" s="266">
        <v>0</v>
      </c>
      <c r="G905" s="266">
        <v>1</v>
      </c>
      <c r="H905" s="266">
        <v>0</v>
      </c>
      <c r="I905" s="267"/>
      <c r="J905" s="266" t="s">
        <v>24</v>
      </c>
    </row>
    <row r="906" spans="1:10" x14ac:dyDescent="0.15">
      <c r="A906" s="266">
        <v>2024</v>
      </c>
      <c r="B906" s="266">
        <v>1</v>
      </c>
      <c r="C906" s="266" t="s">
        <v>78</v>
      </c>
      <c r="D906" s="266">
        <v>4</v>
      </c>
      <c r="E906" s="266">
        <v>26</v>
      </c>
      <c r="F906" s="266">
        <v>0</v>
      </c>
      <c r="G906" s="266">
        <v>3</v>
      </c>
      <c r="H906" s="266">
        <v>3</v>
      </c>
      <c r="I906" s="267"/>
      <c r="J906" s="266" t="s">
        <v>25</v>
      </c>
    </row>
    <row r="907" spans="1:10" x14ac:dyDescent="0.15">
      <c r="A907" s="266">
        <v>2024</v>
      </c>
      <c r="B907" s="266">
        <v>1</v>
      </c>
      <c r="C907" s="266" t="s">
        <v>77</v>
      </c>
      <c r="D907" s="266">
        <v>0</v>
      </c>
      <c r="E907" s="266">
        <v>3</v>
      </c>
      <c r="F907" s="266">
        <v>0</v>
      </c>
      <c r="G907" s="266">
        <v>0</v>
      </c>
      <c r="H907" s="266">
        <v>0</v>
      </c>
      <c r="I907" s="267"/>
      <c r="J907" s="266" t="s">
        <v>24</v>
      </c>
    </row>
    <row r="908" spans="1:10" x14ac:dyDescent="0.15">
      <c r="A908" s="266">
        <v>2024</v>
      </c>
      <c r="B908" s="266">
        <v>1</v>
      </c>
      <c r="C908" s="266" t="s">
        <v>81</v>
      </c>
      <c r="D908" s="266">
        <v>0</v>
      </c>
      <c r="E908" s="266">
        <v>3</v>
      </c>
      <c r="F908" s="266">
        <v>0</v>
      </c>
      <c r="G908" s="266">
        <v>0</v>
      </c>
      <c r="H908" s="266">
        <v>0</v>
      </c>
      <c r="I908" s="267"/>
      <c r="J908" s="266" t="s">
        <v>25</v>
      </c>
    </row>
    <row r="909" spans="1:10" x14ac:dyDescent="0.15">
      <c r="A909" s="266">
        <v>2024</v>
      </c>
      <c r="B909" s="266">
        <v>1</v>
      </c>
      <c r="C909" s="266" t="s">
        <v>79</v>
      </c>
      <c r="D909" s="266">
        <v>0</v>
      </c>
      <c r="E909" s="266">
        <v>1</v>
      </c>
      <c r="F909" s="266">
        <v>0</v>
      </c>
      <c r="G909" s="266">
        <v>0</v>
      </c>
      <c r="H909" s="266">
        <v>0</v>
      </c>
      <c r="I909" s="267"/>
      <c r="J909" s="266" t="s">
        <v>28</v>
      </c>
    </row>
    <row r="910" spans="1:10" x14ac:dyDescent="0.15">
      <c r="A910" s="266">
        <v>2024</v>
      </c>
      <c r="B910" s="266">
        <v>1</v>
      </c>
      <c r="C910" s="266" t="s">
        <v>124</v>
      </c>
      <c r="D910" s="266">
        <v>2</v>
      </c>
      <c r="E910" s="266">
        <v>23</v>
      </c>
      <c r="F910" s="266">
        <v>0</v>
      </c>
      <c r="G910" s="266">
        <v>0</v>
      </c>
      <c r="H910" s="266">
        <v>2</v>
      </c>
      <c r="I910" s="267"/>
      <c r="J910" s="266" t="s">
        <v>26</v>
      </c>
    </row>
    <row r="911" spans="1:10" x14ac:dyDescent="0.15">
      <c r="A911" s="266">
        <v>2024</v>
      </c>
      <c r="B911" s="266">
        <v>1</v>
      </c>
      <c r="C911" s="266" t="s">
        <v>124</v>
      </c>
      <c r="D911" s="266">
        <v>2</v>
      </c>
      <c r="E911" s="266">
        <v>32</v>
      </c>
      <c r="F911" s="266">
        <v>0</v>
      </c>
      <c r="G911" s="266">
        <v>1</v>
      </c>
      <c r="H911" s="266">
        <v>1</v>
      </c>
      <c r="I911" s="267"/>
      <c r="J911" s="266" t="s">
        <v>27</v>
      </c>
    </row>
    <row r="912" spans="1:10" x14ac:dyDescent="0.15">
      <c r="A912" s="266">
        <v>2024</v>
      </c>
      <c r="B912" s="266">
        <v>1</v>
      </c>
      <c r="C912" s="266" t="s">
        <v>82</v>
      </c>
      <c r="D912" s="266">
        <v>1</v>
      </c>
      <c r="E912" s="266">
        <v>2</v>
      </c>
      <c r="F912" s="266">
        <v>0</v>
      </c>
      <c r="G912" s="266">
        <v>0</v>
      </c>
      <c r="H912" s="266">
        <v>1</v>
      </c>
      <c r="I912" s="267"/>
      <c r="J912" s="266" t="s">
        <v>25</v>
      </c>
    </row>
    <row r="913" spans="1:10" x14ac:dyDescent="0.15">
      <c r="A913" s="266">
        <v>2024</v>
      </c>
      <c r="B913" s="266">
        <v>1</v>
      </c>
      <c r="C913" s="266" t="s">
        <v>82</v>
      </c>
      <c r="D913" s="266">
        <v>0</v>
      </c>
      <c r="E913" s="266">
        <v>1</v>
      </c>
      <c r="F913" s="266">
        <v>0</v>
      </c>
      <c r="G913" s="266">
        <v>0</v>
      </c>
      <c r="H913" s="266">
        <v>0</v>
      </c>
      <c r="I913" s="267"/>
      <c r="J913" s="266" t="s">
        <v>26</v>
      </c>
    </row>
    <row r="914" spans="1:10" x14ac:dyDescent="0.15">
      <c r="A914" s="266">
        <v>2024</v>
      </c>
      <c r="B914" s="266">
        <v>1</v>
      </c>
      <c r="C914" s="266" t="s">
        <v>83</v>
      </c>
      <c r="D914" s="266">
        <v>1</v>
      </c>
      <c r="E914" s="266">
        <v>20</v>
      </c>
      <c r="F914" s="266">
        <v>0</v>
      </c>
      <c r="G914" s="266">
        <v>0</v>
      </c>
      <c r="H914" s="266">
        <v>1</v>
      </c>
      <c r="I914" s="267"/>
      <c r="J914" s="266" t="s">
        <v>27</v>
      </c>
    </row>
    <row r="915" spans="1:10" x14ac:dyDescent="0.15">
      <c r="A915" s="266">
        <v>2024</v>
      </c>
      <c r="B915" s="266">
        <v>1</v>
      </c>
      <c r="C915" s="266" t="s">
        <v>85</v>
      </c>
      <c r="D915" s="266">
        <v>0</v>
      </c>
      <c r="E915" s="266">
        <v>2</v>
      </c>
      <c r="F915" s="266">
        <v>0</v>
      </c>
      <c r="G915" s="266">
        <v>0</v>
      </c>
      <c r="H915" s="266">
        <v>0</v>
      </c>
      <c r="I915" s="267"/>
      <c r="J915" s="266" t="s">
        <v>25</v>
      </c>
    </row>
    <row r="916" spans="1:10" x14ac:dyDescent="0.15">
      <c r="A916" s="266">
        <v>2024</v>
      </c>
      <c r="B916" s="266">
        <v>1</v>
      </c>
      <c r="C916" s="266" t="s">
        <v>83</v>
      </c>
      <c r="D916" s="266">
        <v>0</v>
      </c>
      <c r="E916" s="266">
        <v>1</v>
      </c>
      <c r="F916" s="266">
        <v>0</v>
      </c>
      <c r="G916" s="266">
        <v>0</v>
      </c>
      <c r="H916" s="266">
        <v>0</v>
      </c>
      <c r="I916" s="267"/>
      <c r="J916" s="266" t="s">
        <v>25</v>
      </c>
    </row>
    <row r="917" spans="1:10" x14ac:dyDescent="0.15">
      <c r="A917" s="266">
        <v>2024</v>
      </c>
      <c r="B917" s="266">
        <v>2</v>
      </c>
      <c r="C917" s="266" t="s">
        <v>76</v>
      </c>
      <c r="D917" s="266">
        <v>0</v>
      </c>
      <c r="E917" s="266">
        <v>19</v>
      </c>
      <c r="F917" s="266">
        <v>0</v>
      </c>
      <c r="G917" s="266">
        <v>0</v>
      </c>
      <c r="H917" s="266">
        <v>0</v>
      </c>
      <c r="I917" s="267"/>
      <c r="J917" s="266" t="s">
        <v>25</v>
      </c>
    </row>
    <row r="918" spans="1:10" x14ac:dyDescent="0.15">
      <c r="A918" s="266">
        <v>2024</v>
      </c>
      <c r="B918" s="266">
        <v>2</v>
      </c>
      <c r="C918" s="266" t="s">
        <v>78</v>
      </c>
      <c r="D918" s="266">
        <v>0</v>
      </c>
      <c r="E918" s="266">
        <v>11</v>
      </c>
      <c r="F918" s="266">
        <v>0</v>
      </c>
      <c r="G918" s="266">
        <v>0</v>
      </c>
      <c r="H918" s="266">
        <v>0</v>
      </c>
      <c r="I918" s="267"/>
      <c r="J918" s="266" t="s">
        <v>24</v>
      </c>
    </row>
    <row r="919" spans="1:10" x14ac:dyDescent="0.15">
      <c r="A919" s="266">
        <v>2024</v>
      </c>
      <c r="B919" s="266">
        <v>2</v>
      </c>
      <c r="C919" s="266" t="s">
        <v>78</v>
      </c>
      <c r="D919" s="266">
        <v>1</v>
      </c>
      <c r="E919" s="266">
        <v>33</v>
      </c>
      <c r="F919" s="266">
        <v>0</v>
      </c>
      <c r="G919" s="266">
        <v>0</v>
      </c>
      <c r="H919" s="266">
        <v>1</v>
      </c>
      <c r="I919" s="267"/>
      <c r="J919" s="266" t="s">
        <v>28</v>
      </c>
    </row>
    <row r="920" spans="1:10" x14ac:dyDescent="0.15">
      <c r="A920" s="266">
        <v>2024</v>
      </c>
      <c r="B920" s="266">
        <v>2</v>
      </c>
      <c r="C920" s="266" t="s">
        <v>80</v>
      </c>
      <c r="D920" s="266">
        <v>0</v>
      </c>
      <c r="E920" s="266">
        <v>19</v>
      </c>
      <c r="F920" s="266">
        <v>0</v>
      </c>
      <c r="G920" s="266">
        <v>0</v>
      </c>
      <c r="H920" s="266">
        <v>0</v>
      </c>
      <c r="I920" s="267"/>
      <c r="J920" s="266" t="s">
        <v>24</v>
      </c>
    </row>
    <row r="921" spans="1:10" x14ac:dyDescent="0.15">
      <c r="A921" s="266">
        <v>2024</v>
      </c>
      <c r="B921" s="266">
        <v>2</v>
      </c>
      <c r="C921" s="266" t="s">
        <v>80</v>
      </c>
      <c r="D921" s="266">
        <v>2</v>
      </c>
      <c r="E921" s="266">
        <v>19</v>
      </c>
      <c r="F921" s="266">
        <v>0</v>
      </c>
      <c r="G921" s="266">
        <v>1</v>
      </c>
      <c r="H921" s="266">
        <v>1</v>
      </c>
      <c r="I921" s="267"/>
      <c r="J921" s="266" t="s">
        <v>26</v>
      </c>
    </row>
    <row r="922" spans="1:10" x14ac:dyDescent="0.15">
      <c r="A922" s="266">
        <v>2024</v>
      </c>
      <c r="B922" s="266">
        <v>2</v>
      </c>
      <c r="C922" s="266" t="s">
        <v>83</v>
      </c>
      <c r="D922" s="266">
        <v>0</v>
      </c>
      <c r="E922" s="266">
        <v>2</v>
      </c>
      <c r="F922" s="266">
        <v>0</v>
      </c>
      <c r="G922" s="266">
        <v>0</v>
      </c>
      <c r="H922" s="266">
        <v>0</v>
      </c>
      <c r="I922" s="267"/>
      <c r="J922" s="266" t="s">
        <v>25</v>
      </c>
    </row>
    <row r="923" spans="1:10" x14ac:dyDescent="0.15">
      <c r="A923" s="266">
        <v>2024</v>
      </c>
      <c r="B923" s="266">
        <v>2</v>
      </c>
      <c r="C923" s="266" t="s">
        <v>85</v>
      </c>
      <c r="D923" s="266">
        <v>0</v>
      </c>
      <c r="E923" s="266">
        <v>2</v>
      </c>
      <c r="F923" s="266">
        <v>0</v>
      </c>
      <c r="G923" s="266">
        <v>0</v>
      </c>
      <c r="H923" s="266">
        <v>0</v>
      </c>
      <c r="I923" s="267"/>
      <c r="J923" s="266" t="s">
        <v>28</v>
      </c>
    </row>
    <row r="924" spans="1:10" x14ac:dyDescent="0.15">
      <c r="A924" s="266">
        <v>2024</v>
      </c>
      <c r="B924" s="266">
        <v>3</v>
      </c>
      <c r="C924" s="266" t="s">
        <v>74</v>
      </c>
      <c r="D924" s="266">
        <v>0</v>
      </c>
      <c r="E924" s="266">
        <v>7</v>
      </c>
      <c r="F924" s="266">
        <v>0</v>
      </c>
      <c r="G924" s="266">
        <v>0</v>
      </c>
      <c r="H924" s="266">
        <v>0</v>
      </c>
      <c r="I924" s="267"/>
      <c r="J924" s="266" t="s">
        <v>26</v>
      </c>
    </row>
    <row r="925" spans="1:10" x14ac:dyDescent="0.15">
      <c r="A925" s="266">
        <v>2024</v>
      </c>
      <c r="B925" s="266">
        <v>3</v>
      </c>
      <c r="C925" s="266" t="s">
        <v>74</v>
      </c>
      <c r="D925" s="266">
        <v>0</v>
      </c>
      <c r="E925" s="266">
        <v>6</v>
      </c>
      <c r="F925" s="266">
        <v>0</v>
      </c>
      <c r="G925" s="266">
        <v>0</v>
      </c>
      <c r="H925" s="266">
        <v>0</v>
      </c>
      <c r="I925" s="267"/>
      <c r="J925" s="266" t="s">
        <v>25</v>
      </c>
    </row>
    <row r="926" spans="1:10" x14ac:dyDescent="0.15">
      <c r="A926" s="266">
        <v>2024</v>
      </c>
      <c r="B926" s="266">
        <v>3</v>
      </c>
      <c r="C926" s="266" t="s">
        <v>76</v>
      </c>
      <c r="D926" s="266">
        <v>1</v>
      </c>
      <c r="E926" s="266">
        <v>23</v>
      </c>
      <c r="F926" s="266">
        <v>0</v>
      </c>
      <c r="G926" s="266">
        <v>0</v>
      </c>
      <c r="H926" s="266">
        <v>1</v>
      </c>
      <c r="I926" s="267"/>
      <c r="J926" s="266" t="s">
        <v>25</v>
      </c>
    </row>
    <row r="927" spans="1:10" x14ac:dyDescent="0.15">
      <c r="A927" s="266">
        <v>2024</v>
      </c>
      <c r="B927" s="266">
        <v>3</v>
      </c>
      <c r="C927" s="266" t="s">
        <v>75</v>
      </c>
      <c r="D927" s="266">
        <v>0</v>
      </c>
      <c r="E927" s="266">
        <v>9</v>
      </c>
      <c r="F927" s="266">
        <v>0</v>
      </c>
      <c r="G927" s="266">
        <v>0</v>
      </c>
      <c r="H927" s="266">
        <v>0</v>
      </c>
      <c r="I927" s="267"/>
      <c r="J927" s="266" t="s">
        <v>25</v>
      </c>
    </row>
    <row r="928" spans="1:10" x14ac:dyDescent="0.15">
      <c r="A928" s="266">
        <v>2024</v>
      </c>
      <c r="B928" s="266">
        <v>3</v>
      </c>
      <c r="C928" s="266" t="s">
        <v>77</v>
      </c>
      <c r="D928" s="266">
        <v>0</v>
      </c>
      <c r="E928" s="266">
        <v>1</v>
      </c>
      <c r="F928" s="266">
        <v>0</v>
      </c>
      <c r="G928" s="266">
        <v>0</v>
      </c>
      <c r="H928" s="266">
        <v>0</v>
      </c>
      <c r="I928" s="267"/>
      <c r="J928" s="266" t="s">
        <v>24</v>
      </c>
    </row>
    <row r="929" spans="1:10" x14ac:dyDescent="0.15">
      <c r="A929" s="266">
        <v>2024</v>
      </c>
      <c r="B929" s="266">
        <v>3</v>
      </c>
      <c r="C929" s="266" t="s">
        <v>80</v>
      </c>
      <c r="D929" s="266">
        <v>3</v>
      </c>
      <c r="E929" s="266">
        <v>23</v>
      </c>
      <c r="F929" s="266">
        <v>0</v>
      </c>
      <c r="G929" s="266">
        <v>0</v>
      </c>
      <c r="H929" s="266">
        <v>3</v>
      </c>
      <c r="I929" s="267"/>
      <c r="J929" s="266" t="s">
        <v>24</v>
      </c>
    </row>
    <row r="930" spans="1:10" x14ac:dyDescent="0.15">
      <c r="A930" s="266">
        <v>2024</v>
      </c>
      <c r="B930" s="266">
        <v>3</v>
      </c>
      <c r="C930" s="266" t="s">
        <v>79</v>
      </c>
      <c r="D930" s="266">
        <v>0</v>
      </c>
      <c r="E930" s="266">
        <v>4</v>
      </c>
      <c r="F930" s="266">
        <v>0</v>
      </c>
      <c r="G930" s="266">
        <v>0</v>
      </c>
      <c r="H930" s="266">
        <v>0</v>
      </c>
      <c r="I930" s="267"/>
      <c r="J930" s="266" t="s">
        <v>26</v>
      </c>
    </row>
    <row r="931" spans="1:10" x14ac:dyDescent="0.15">
      <c r="A931" s="266">
        <v>2024</v>
      </c>
      <c r="B931" s="266">
        <v>3</v>
      </c>
      <c r="C931" s="266" t="s">
        <v>82</v>
      </c>
      <c r="D931" s="266">
        <v>0</v>
      </c>
      <c r="E931" s="266">
        <v>8</v>
      </c>
      <c r="F931" s="266">
        <v>0</v>
      </c>
      <c r="G931" s="266">
        <v>0</v>
      </c>
      <c r="H931" s="266">
        <v>0</v>
      </c>
      <c r="I931" s="267"/>
      <c r="J931" s="266" t="s">
        <v>27</v>
      </c>
    </row>
    <row r="932" spans="1:10" x14ac:dyDescent="0.15">
      <c r="A932" s="266">
        <v>2024</v>
      </c>
      <c r="B932" s="266">
        <v>3</v>
      </c>
      <c r="C932" s="266" t="s">
        <v>86</v>
      </c>
      <c r="D932" s="266">
        <v>0</v>
      </c>
      <c r="E932" s="266">
        <v>9</v>
      </c>
      <c r="F932" s="266">
        <v>0</v>
      </c>
      <c r="G932" s="266">
        <v>0</v>
      </c>
      <c r="H932" s="266">
        <v>0</v>
      </c>
      <c r="I932" s="267"/>
      <c r="J932" s="266" t="s">
        <v>28</v>
      </c>
    </row>
    <row r="933" spans="1:10" x14ac:dyDescent="0.15">
      <c r="A933" s="266">
        <v>2024</v>
      </c>
      <c r="B933" s="266">
        <v>3</v>
      </c>
      <c r="C933" s="266" t="s">
        <v>82</v>
      </c>
      <c r="D933" s="266">
        <v>1</v>
      </c>
      <c r="E933" s="266">
        <v>2</v>
      </c>
      <c r="F933" s="266">
        <v>0</v>
      </c>
      <c r="G933" s="266">
        <v>0</v>
      </c>
      <c r="H933" s="266">
        <v>1</v>
      </c>
      <c r="I933" s="267"/>
      <c r="J933" s="266" t="s">
        <v>28</v>
      </c>
    </row>
    <row r="934" spans="1:10" x14ac:dyDescent="0.15">
      <c r="A934" s="266">
        <v>2024</v>
      </c>
      <c r="B934" s="266">
        <v>3</v>
      </c>
      <c r="C934" s="266" t="s">
        <v>85</v>
      </c>
      <c r="D934" s="266">
        <v>0</v>
      </c>
      <c r="E934" s="266">
        <v>5</v>
      </c>
      <c r="F934" s="266">
        <v>0</v>
      </c>
      <c r="G934" s="266">
        <v>0</v>
      </c>
      <c r="H934" s="266">
        <v>0</v>
      </c>
      <c r="I934" s="267"/>
      <c r="J934" s="266" t="s">
        <v>28</v>
      </c>
    </row>
    <row r="935" spans="1:10" x14ac:dyDescent="0.15">
      <c r="A935" s="266">
        <v>2024</v>
      </c>
      <c r="B935" s="266">
        <v>3</v>
      </c>
      <c r="C935" s="266" t="s">
        <v>83</v>
      </c>
      <c r="D935" s="266">
        <v>0</v>
      </c>
      <c r="E935" s="266">
        <v>25</v>
      </c>
      <c r="F935" s="266">
        <v>0</v>
      </c>
      <c r="G935" s="266">
        <v>0</v>
      </c>
      <c r="H935" s="266">
        <v>0</v>
      </c>
      <c r="I935" s="267"/>
      <c r="J935" s="266" t="s">
        <v>28</v>
      </c>
    </row>
    <row r="936" spans="1:10" x14ac:dyDescent="0.15">
      <c r="A936" s="266">
        <v>2024</v>
      </c>
      <c r="B936" s="266">
        <v>3</v>
      </c>
      <c r="C936" s="266" t="s">
        <v>84</v>
      </c>
      <c r="D936" s="266">
        <v>0</v>
      </c>
      <c r="E936" s="266">
        <v>4</v>
      </c>
      <c r="F936" s="266">
        <v>0</v>
      </c>
      <c r="G936" s="266">
        <v>0</v>
      </c>
      <c r="H936" s="266">
        <v>0</v>
      </c>
      <c r="I936" s="267"/>
      <c r="J936" s="266" t="s">
        <v>27</v>
      </c>
    </row>
    <row r="937" spans="1:10" x14ac:dyDescent="0.15">
      <c r="A937" s="266">
        <v>2024</v>
      </c>
      <c r="B937" s="266">
        <v>3</v>
      </c>
      <c r="C937" s="266" t="s">
        <v>85</v>
      </c>
      <c r="D937" s="266">
        <v>1</v>
      </c>
      <c r="E937" s="266">
        <v>3</v>
      </c>
      <c r="F937" s="266">
        <v>0</v>
      </c>
      <c r="G937" s="266">
        <v>0</v>
      </c>
      <c r="H937" s="266">
        <v>1</v>
      </c>
      <c r="I937" s="267"/>
      <c r="J937" s="266" t="s">
        <v>27</v>
      </c>
    </row>
    <row r="938" spans="1:10" x14ac:dyDescent="0.15">
      <c r="A938" s="266">
        <v>2023</v>
      </c>
      <c r="B938" s="266">
        <v>1</v>
      </c>
      <c r="C938" s="266" t="s">
        <v>72</v>
      </c>
      <c r="D938" s="266">
        <v>10</v>
      </c>
      <c r="E938" s="266">
        <v>82</v>
      </c>
      <c r="F938" s="266">
        <v>0</v>
      </c>
      <c r="G938" s="266">
        <v>1</v>
      </c>
      <c r="H938" s="266">
        <v>11</v>
      </c>
      <c r="I938" s="267"/>
      <c r="J938" s="266" t="s">
        <v>25</v>
      </c>
    </row>
    <row r="939" spans="1:10" x14ac:dyDescent="0.15">
      <c r="A939" s="266">
        <v>2023</v>
      </c>
      <c r="B939" s="266">
        <v>1</v>
      </c>
      <c r="C939" s="266" t="s">
        <v>73</v>
      </c>
      <c r="D939" s="266">
        <v>0</v>
      </c>
      <c r="E939" s="266">
        <v>23</v>
      </c>
      <c r="F939" s="266">
        <v>0</v>
      </c>
      <c r="G939" s="266">
        <v>0</v>
      </c>
      <c r="H939" s="266">
        <v>0</v>
      </c>
      <c r="I939" s="267"/>
      <c r="J939" s="266" t="s">
        <v>27</v>
      </c>
    </row>
    <row r="940" spans="1:10" x14ac:dyDescent="0.15">
      <c r="A940" s="266">
        <v>2023</v>
      </c>
      <c r="B940" s="266">
        <v>1</v>
      </c>
      <c r="C940" s="266" t="s">
        <v>76</v>
      </c>
      <c r="D940" s="266">
        <v>1</v>
      </c>
      <c r="E940" s="266">
        <v>36</v>
      </c>
      <c r="F940" s="266">
        <v>0</v>
      </c>
      <c r="G940" s="266">
        <v>0</v>
      </c>
      <c r="H940" s="266">
        <v>1</v>
      </c>
      <c r="I940" s="267"/>
      <c r="J940" s="266" t="s">
        <v>25</v>
      </c>
    </row>
    <row r="941" spans="1:10" x14ac:dyDescent="0.15">
      <c r="A941" s="266">
        <v>2023</v>
      </c>
      <c r="B941" s="266">
        <v>1</v>
      </c>
      <c r="C941" s="266" t="s">
        <v>75</v>
      </c>
      <c r="D941" s="266">
        <v>0</v>
      </c>
      <c r="E941" s="266">
        <v>25</v>
      </c>
      <c r="F941" s="266">
        <v>0</v>
      </c>
      <c r="G941" s="266">
        <v>0</v>
      </c>
      <c r="H941" s="266">
        <v>0</v>
      </c>
      <c r="I941" s="267"/>
      <c r="J941" s="266" t="s">
        <v>28</v>
      </c>
    </row>
    <row r="942" spans="1:10" x14ac:dyDescent="0.15">
      <c r="A942" s="266">
        <v>2023</v>
      </c>
      <c r="B942" s="266">
        <v>1</v>
      </c>
      <c r="C942" s="266" t="s">
        <v>82</v>
      </c>
      <c r="D942" s="266">
        <v>0</v>
      </c>
      <c r="E942" s="266">
        <v>2</v>
      </c>
      <c r="F942" s="266">
        <v>0</v>
      </c>
      <c r="G942" s="266">
        <v>0</v>
      </c>
      <c r="H942" s="266">
        <v>0</v>
      </c>
      <c r="I942" s="267"/>
      <c r="J942" s="266" t="s">
        <v>25</v>
      </c>
    </row>
    <row r="943" spans="1:10" x14ac:dyDescent="0.15">
      <c r="A943" s="266">
        <v>2023</v>
      </c>
      <c r="B943" s="266">
        <v>1</v>
      </c>
      <c r="C943" s="266" t="s">
        <v>86</v>
      </c>
      <c r="D943" s="266">
        <v>0</v>
      </c>
      <c r="E943" s="266">
        <v>8</v>
      </c>
      <c r="F943" s="266">
        <v>0</v>
      </c>
      <c r="G943" s="266">
        <v>0</v>
      </c>
      <c r="H943" s="266">
        <v>0</v>
      </c>
      <c r="I943" s="267"/>
      <c r="J943" s="266" t="s">
        <v>27</v>
      </c>
    </row>
    <row r="944" spans="1:10" x14ac:dyDescent="0.15">
      <c r="A944" s="266">
        <v>2023</v>
      </c>
      <c r="B944" s="266">
        <v>1</v>
      </c>
      <c r="C944" s="266" t="s">
        <v>82</v>
      </c>
      <c r="D944" s="266">
        <v>0</v>
      </c>
      <c r="E944" s="266">
        <v>1</v>
      </c>
      <c r="F944" s="266">
        <v>0</v>
      </c>
      <c r="G944" s="266">
        <v>0</v>
      </c>
      <c r="H944" s="266">
        <v>0</v>
      </c>
      <c r="I944" s="267"/>
      <c r="J944" s="266" t="s">
        <v>24</v>
      </c>
    </row>
    <row r="945" spans="1:10" x14ac:dyDescent="0.15">
      <c r="A945" s="266">
        <v>2023</v>
      </c>
      <c r="B945" s="266">
        <v>1</v>
      </c>
      <c r="C945" s="266" t="s">
        <v>85</v>
      </c>
      <c r="D945" s="266">
        <v>0</v>
      </c>
      <c r="E945" s="266">
        <v>2</v>
      </c>
      <c r="F945" s="266">
        <v>0</v>
      </c>
      <c r="G945" s="266">
        <v>0</v>
      </c>
      <c r="H945" s="266">
        <v>0</v>
      </c>
      <c r="I945" s="267"/>
      <c r="J945" s="266" t="s">
        <v>28</v>
      </c>
    </row>
    <row r="946" spans="1:10" x14ac:dyDescent="0.15">
      <c r="A946" s="266">
        <v>2023</v>
      </c>
      <c r="B946" s="266">
        <v>1</v>
      </c>
      <c r="C946" s="266" t="s">
        <v>86</v>
      </c>
      <c r="D946" s="266">
        <v>0</v>
      </c>
      <c r="E946" s="266">
        <v>4</v>
      </c>
      <c r="F946" s="266">
        <v>0</v>
      </c>
      <c r="G946" s="266">
        <v>0</v>
      </c>
      <c r="H946" s="266">
        <v>0</v>
      </c>
      <c r="I946" s="267"/>
      <c r="J946" s="266" t="s">
        <v>24</v>
      </c>
    </row>
    <row r="947" spans="1:10" x14ac:dyDescent="0.15">
      <c r="A947" s="266">
        <v>2023</v>
      </c>
      <c r="B947" s="266">
        <v>2</v>
      </c>
      <c r="C947" s="266" t="s">
        <v>72</v>
      </c>
      <c r="D947" s="266">
        <v>4</v>
      </c>
      <c r="E947" s="266">
        <v>63</v>
      </c>
      <c r="F947" s="266">
        <v>0</v>
      </c>
      <c r="G947" s="266">
        <v>1</v>
      </c>
      <c r="H947" s="266">
        <v>3</v>
      </c>
      <c r="I947" s="267"/>
      <c r="J947" s="266" t="s">
        <v>24</v>
      </c>
    </row>
    <row r="948" spans="1:10" x14ac:dyDescent="0.15">
      <c r="A948" s="266">
        <v>2023</v>
      </c>
      <c r="B948" s="266">
        <v>2</v>
      </c>
      <c r="C948" s="266" t="s">
        <v>74</v>
      </c>
      <c r="D948" s="266">
        <v>1</v>
      </c>
      <c r="E948" s="266">
        <v>20</v>
      </c>
      <c r="F948" s="266">
        <v>0</v>
      </c>
      <c r="G948" s="266">
        <v>1</v>
      </c>
      <c r="H948" s="266">
        <v>0</v>
      </c>
      <c r="I948" s="267"/>
      <c r="J948" s="266" t="s">
        <v>28</v>
      </c>
    </row>
    <row r="949" spans="1:10" x14ac:dyDescent="0.15">
      <c r="A949" s="266">
        <v>2023</v>
      </c>
      <c r="B949" s="266">
        <v>2</v>
      </c>
      <c r="C949" s="266" t="s">
        <v>78</v>
      </c>
      <c r="D949" s="266">
        <v>2</v>
      </c>
      <c r="E949" s="266">
        <v>7</v>
      </c>
      <c r="F949" s="266">
        <v>0</v>
      </c>
      <c r="G949" s="266">
        <v>0</v>
      </c>
      <c r="H949" s="266">
        <v>2</v>
      </c>
      <c r="I949" s="267"/>
      <c r="J949" s="266" t="s">
        <v>24</v>
      </c>
    </row>
    <row r="950" spans="1:10" x14ac:dyDescent="0.15">
      <c r="A950" s="266">
        <v>2023</v>
      </c>
      <c r="B950" s="266">
        <v>2</v>
      </c>
      <c r="C950" s="266" t="s">
        <v>78</v>
      </c>
      <c r="D950" s="266">
        <v>2</v>
      </c>
      <c r="E950" s="266">
        <v>15</v>
      </c>
      <c r="F950" s="266">
        <v>0</v>
      </c>
      <c r="G950" s="266">
        <v>0</v>
      </c>
      <c r="H950" s="266">
        <v>2</v>
      </c>
      <c r="I950" s="267"/>
      <c r="J950" s="266" t="s">
        <v>25</v>
      </c>
    </row>
    <row r="951" spans="1:10" x14ac:dyDescent="0.15">
      <c r="A951" s="266">
        <v>2023</v>
      </c>
      <c r="B951" s="266">
        <v>2</v>
      </c>
      <c r="C951" s="266" t="s">
        <v>77</v>
      </c>
      <c r="D951" s="266">
        <v>0</v>
      </c>
      <c r="E951" s="266">
        <v>6</v>
      </c>
      <c r="F951" s="266">
        <v>0</v>
      </c>
      <c r="G951" s="266">
        <v>0</v>
      </c>
      <c r="H951" s="266">
        <v>0</v>
      </c>
      <c r="I951" s="267"/>
      <c r="J951" s="266" t="s">
        <v>27</v>
      </c>
    </row>
    <row r="952" spans="1:10" x14ac:dyDescent="0.15">
      <c r="A952" s="266">
        <v>2023</v>
      </c>
      <c r="B952" s="266">
        <v>2</v>
      </c>
      <c r="C952" s="266" t="s">
        <v>78</v>
      </c>
      <c r="D952" s="266">
        <v>0</v>
      </c>
      <c r="E952" s="266">
        <v>34</v>
      </c>
      <c r="F952" s="266">
        <v>0</v>
      </c>
      <c r="G952" s="266">
        <v>0</v>
      </c>
      <c r="H952" s="266">
        <v>0</v>
      </c>
      <c r="I952" s="267"/>
      <c r="J952" s="266" t="s">
        <v>28</v>
      </c>
    </row>
    <row r="953" spans="1:10" x14ac:dyDescent="0.15">
      <c r="A953" s="266">
        <v>2023</v>
      </c>
      <c r="B953" s="266">
        <v>2</v>
      </c>
      <c r="C953" s="266" t="s">
        <v>77</v>
      </c>
      <c r="D953" s="266">
        <v>0</v>
      </c>
      <c r="E953" s="266">
        <v>2</v>
      </c>
      <c r="F953" s="266">
        <v>0</v>
      </c>
      <c r="G953" s="266">
        <v>0</v>
      </c>
      <c r="H953" s="266">
        <v>0</v>
      </c>
      <c r="I953" s="267"/>
      <c r="J953" s="266" t="s">
        <v>24</v>
      </c>
    </row>
    <row r="954" spans="1:10" x14ac:dyDescent="0.15">
      <c r="A954" s="266">
        <v>2023</v>
      </c>
      <c r="B954" s="266">
        <v>2</v>
      </c>
      <c r="C954" s="266" t="s">
        <v>81</v>
      </c>
      <c r="D954" s="266">
        <v>0</v>
      </c>
      <c r="E954" s="266">
        <v>9</v>
      </c>
      <c r="F954" s="266">
        <v>0</v>
      </c>
      <c r="G954" s="266">
        <v>0</v>
      </c>
      <c r="H954" s="266">
        <v>0</v>
      </c>
      <c r="I954" s="267"/>
      <c r="J954" s="266" t="s">
        <v>26</v>
      </c>
    </row>
    <row r="955" spans="1:10" x14ac:dyDescent="0.15">
      <c r="A955" s="266">
        <v>2023</v>
      </c>
      <c r="B955" s="266">
        <v>2</v>
      </c>
      <c r="C955" s="266" t="s">
        <v>86</v>
      </c>
      <c r="D955" s="266">
        <v>1</v>
      </c>
      <c r="E955" s="266">
        <v>7</v>
      </c>
      <c r="F955" s="266">
        <v>0</v>
      </c>
      <c r="G955" s="266">
        <v>0</v>
      </c>
      <c r="H955" s="266">
        <v>1</v>
      </c>
      <c r="I955" s="267"/>
      <c r="J955" s="266" t="s">
        <v>26</v>
      </c>
    </row>
    <row r="956" spans="1:10" x14ac:dyDescent="0.15">
      <c r="A956" s="266">
        <v>2023</v>
      </c>
      <c r="B956" s="266">
        <v>2</v>
      </c>
      <c r="C956" s="266" t="s">
        <v>86</v>
      </c>
      <c r="D956" s="266">
        <v>0</v>
      </c>
      <c r="E956" s="266">
        <v>1</v>
      </c>
      <c r="F956" s="266">
        <v>0</v>
      </c>
      <c r="G956" s="266">
        <v>0</v>
      </c>
      <c r="H956" s="266">
        <v>0</v>
      </c>
      <c r="I956" s="267"/>
      <c r="J956" s="266" t="s">
        <v>25</v>
      </c>
    </row>
    <row r="957" spans="1:10" x14ac:dyDescent="0.15">
      <c r="A957" s="266">
        <v>2023</v>
      </c>
      <c r="B957" s="266">
        <v>3</v>
      </c>
      <c r="C957" s="266" t="s">
        <v>72</v>
      </c>
      <c r="D957" s="266">
        <v>7</v>
      </c>
      <c r="E957" s="266">
        <v>75</v>
      </c>
      <c r="F957" s="266">
        <v>0</v>
      </c>
      <c r="G957" s="266">
        <v>0</v>
      </c>
      <c r="H957" s="266">
        <v>11</v>
      </c>
      <c r="I957" s="267"/>
      <c r="J957" s="266" t="s">
        <v>26</v>
      </c>
    </row>
    <row r="958" spans="1:10" x14ac:dyDescent="0.15">
      <c r="A958" s="266">
        <v>2023</v>
      </c>
      <c r="B958" s="266">
        <v>3</v>
      </c>
      <c r="C958" s="266" t="s">
        <v>73</v>
      </c>
      <c r="D958" s="266">
        <v>0</v>
      </c>
      <c r="E958" s="266">
        <v>11</v>
      </c>
      <c r="F958" s="266">
        <v>0</v>
      </c>
      <c r="G958" s="266">
        <v>0</v>
      </c>
      <c r="H958" s="266">
        <v>0</v>
      </c>
      <c r="I958" s="267"/>
      <c r="J958" s="266" t="s">
        <v>27</v>
      </c>
    </row>
    <row r="959" spans="1:10" x14ac:dyDescent="0.15">
      <c r="A959" s="266">
        <v>2023</v>
      </c>
      <c r="B959" s="266">
        <v>3</v>
      </c>
      <c r="C959" s="266" t="s">
        <v>78</v>
      </c>
      <c r="D959" s="266">
        <v>2</v>
      </c>
      <c r="E959" s="266">
        <v>19</v>
      </c>
      <c r="F959" s="266">
        <v>0</v>
      </c>
      <c r="G959" s="266">
        <v>1</v>
      </c>
      <c r="H959" s="266">
        <v>1</v>
      </c>
      <c r="I959" s="267"/>
      <c r="J959" s="266" t="s">
        <v>25</v>
      </c>
    </row>
    <row r="960" spans="1:10" x14ac:dyDescent="0.15">
      <c r="A960" s="266">
        <v>2023</v>
      </c>
      <c r="B960" s="266">
        <v>3</v>
      </c>
      <c r="C960" s="266" t="s">
        <v>80</v>
      </c>
      <c r="D960" s="266">
        <v>0</v>
      </c>
      <c r="E960" s="266">
        <v>14</v>
      </c>
      <c r="F960" s="266">
        <v>0</v>
      </c>
      <c r="G960" s="266">
        <v>0</v>
      </c>
      <c r="H960" s="266">
        <v>0</v>
      </c>
      <c r="I960" s="267"/>
      <c r="J960" s="266" t="s">
        <v>25</v>
      </c>
    </row>
    <row r="961" spans="1:10" x14ac:dyDescent="0.15">
      <c r="A961" s="266">
        <v>2023</v>
      </c>
      <c r="B961" s="266">
        <v>3</v>
      </c>
      <c r="C961" s="266" t="s">
        <v>86</v>
      </c>
      <c r="D961" s="266">
        <v>0</v>
      </c>
      <c r="E961" s="266">
        <v>5</v>
      </c>
      <c r="F961" s="266">
        <v>0</v>
      </c>
      <c r="G961" s="266">
        <v>0</v>
      </c>
      <c r="H961" s="266">
        <v>0</v>
      </c>
      <c r="I961" s="267"/>
      <c r="J961" s="266" t="s">
        <v>28</v>
      </c>
    </row>
    <row r="962" spans="1:10" x14ac:dyDescent="0.15">
      <c r="A962" s="266">
        <v>2023</v>
      </c>
      <c r="B962" s="266">
        <v>3</v>
      </c>
      <c r="C962" s="266" t="s">
        <v>83</v>
      </c>
      <c r="D962" s="266">
        <v>0</v>
      </c>
      <c r="E962" s="266">
        <v>16</v>
      </c>
      <c r="F962" s="266">
        <v>0</v>
      </c>
      <c r="G962" s="266">
        <v>0</v>
      </c>
      <c r="H962" s="266">
        <v>0</v>
      </c>
      <c r="I962" s="267"/>
      <c r="J962" s="266" t="s">
        <v>28</v>
      </c>
    </row>
    <row r="963" spans="1:10" x14ac:dyDescent="0.15">
      <c r="A963" s="266">
        <v>2023</v>
      </c>
      <c r="B963" s="266">
        <v>3</v>
      </c>
      <c r="C963" s="266" t="s">
        <v>84</v>
      </c>
      <c r="D963" s="266">
        <v>0</v>
      </c>
      <c r="E963" s="266">
        <v>7</v>
      </c>
      <c r="F963" s="266">
        <v>0</v>
      </c>
      <c r="G963" s="266">
        <v>0</v>
      </c>
      <c r="H963" s="266">
        <v>0</v>
      </c>
      <c r="I963" s="267"/>
      <c r="J963" s="266" t="s">
        <v>28</v>
      </c>
    </row>
    <row r="964" spans="1:10" x14ac:dyDescent="0.15">
      <c r="A964" s="266">
        <v>2023</v>
      </c>
      <c r="B964" s="266">
        <v>3</v>
      </c>
      <c r="C964" s="266" t="s">
        <v>86</v>
      </c>
      <c r="D964" s="266">
        <v>0</v>
      </c>
      <c r="E964" s="266">
        <v>2</v>
      </c>
      <c r="F964" s="266">
        <v>0</v>
      </c>
      <c r="G964" s="266">
        <v>0</v>
      </c>
      <c r="H964" s="266">
        <v>0</v>
      </c>
      <c r="I964" s="267"/>
      <c r="J964" s="266" t="s">
        <v>24</v>
      </c>
    </row>
    <row r="965" spans="1:10" x14ac:dyDescent="0.15">
      <c r="A965" s="266">
        <v>2023</v>
      </c>
      <c r="B965" s="266">
        <v>3</v>
      </c>
      <c r="C965" s="266" t="s">
        <v>85</v>
      </c>
      <c r="D965" s="266">
        <v>0</v>
      </c>
      <c r="E965" s="266">
        <v>1</v>
      </c>
      <c r="F965" s="266">
        <v>0</v>
      </c>
      <c r="G965" s="266">
        <v>0</v>
      </c>
      <c r="H965" s="266">
        <v>0</v>
      </c>
      <c r="I965" s="267"/>
      <c r="J965" s="266" t="s">
        <v>26</v>
      </c>
    </row>
    <row r="966" spans="1:10" x14ac:dyDescent="0.15">
      <c r="A966" s="266">
        <v>2023</v>
      </c>
      <c r="B966" s="266">
        <v>4</v>
      </c>
      <c r="C966" s="266" t="s">
        <v>123</v>
      </c>
      <c r="D966" s="266">
        <v>1</v>
      </c>
      <c r="E966" s="266">
        <v>9</v>
      </c>
      <c r="F966" s="266">
        <v>0</v>
      </c>
      <c r="G966" s="266">
        <v>0</v>
      </c>
      <c r="H966" s="266">
        <v>1</v>
      </c>
      <c r="I966" s="267"/>
      <c r="J966" s="266" t="s">
        <v>27</v>
      </c>
    </row>
    <row r="967" spans="1:10" x14ac:dyDescent="0.15">
      <c r="A967" s="266">
        <v>2023</v>
      </c>
      <c r="B967" s="266">
        <v>4</v>
      </c>
      <c r="C967" s="266" t="s">
        <v>123</v>
      </c>
      <c r="D967" s="266">
        <v>0</v>
      </c>
      <c r="E967" s="266">
        <v>6</v>
      </c>
      <c r="F967" s="266">
        <v>0</v>
      </c>
      <c r="G967" s="266">
        <v>0</v>
      </c>
      <c r="H967" s="266">
        <v>0</v>
      </c>
      <c r="I967" s="267"/>
      <c r="J967" s="266" t="s">
        <v>28</v>
      </c>
    </row>
    <row r="968" spans="1:10" x14ac:dyDescent="0.15">
      <c r="A968" s="266">
        <v>2023</v>
      </c>
      <c r="B968" s="266">
        <v>4</v>
      </c>
      <c r="C968" s="266" t="s">
        <v>73</v>
      </c>
      <c r="D968" s="266">
        <v>1</v>
      </c>
      <c r="E968" s="266">
        <v>7</v>
      </c>
      <c r="F968" s="266">
        <v>0</v>
      </c>
      <c r="G968" s="266">
        <v>0</v>
      </c>
      <c r="H968" s="266">
        <v>1</v>
      </c>
      <c r="I968" s="267"/>
      <c r="J968" s="266" t="s">
        <v>26</v>
      </c>
    </row>
    <row r="969" spans="1:10" x14ac:dyDescent="0.15">
      <c r="A969" s="266">
        <v>2023</v>
      </c>
      <c r="B969" s="266">
        <v>4</v>
      </c>
      <c r="C969" s="266" t="s">
        <v>74</v>
      </c>
      <c r="D969" s="266">
        <v>0</v>
      </c>
      <c r="E969" s="266">
        <v>7</v>
      </c>
      <c r="F969" s="266">
        <v>0</v>
      </c>
      <c r="G969" s="266">
        <v>0</v>
      </c>
      <c r="H969" s="266">
        <v>0</v>
      </c>
      <c r="I969" s="267"/>
      <c r="J969" s="266" t="s">
        <v>28</v>
      </c>
    </row>
    <row r="970" spans="1:10" x14ac:dyDescent="0.15">
      <c r="A970" s="266">
        <v>2023</v>
      </c>
      <c r="B970" s="266">
        <v>4</v>
      </c>
      <c r="C970" s="266" t="s">
        <v>76</v>
      </c>
      <c r="D970" s="266">
        <v>2</v>
      </c>
      <c r="E970" s="266">
        <v>21</v>
      </c>
      <c r="F970" s="266">
        <v>0</v>
      </c>
      <c r="G970" s="266">
        <v>0</v>
      </c>
      <c r="H970" s="266">
        <v>2</v>
      </c>
      <c r="I970" s="267"/>
      <c r="J970" s="266" t="s">
        <v>25</v>
      </c>
    </row>
    <row r="971" spans="1:10" x14ac:dyDescent="0.15">
      <c r="A971" s="266">
        <v>2023</v>
      </c>
      <c r="B971" s="266">
        <v>4</v>
      </c>
      <c r="C971" s="266" t="s">
        <v>75</v>
      </c>
      <c r="D971" s="266">
        <v>0</v>
      </c>
      <c r="E971" s="266">
        <v>11</v>
      </c>
      <c r="F971" s="266">
        <v>0</v>
      </c>
      <c r="G971" s="266">
        <v>0</v>
      </c>
      <c r="H971" s="266">
        <v>0</v>
      </c>
      <c r="I971" s="267"/>
      <c r="J971" s="266" t="s">
        <v>27</v>
      </c>
    </row>
    <row r="972" spans="1:10" x14ac:dyDescent="0.15">
      <c r="A972" s="266">
        <v>2023</v>
      </c>
      <c r="B972" s="266">
        <v>4</v>
      </c>
      <c r="C972" s="266" t="s">
        <v>78</v>
      </c>
      <c r="D972" s="266">
        <v>2</v>
      </c>
      <c r="E972" s="266">
        <v>46</v>
      </c>
      <c r="F972" s="266">
        <v>0</v>
      </c>
      <c r="G972" s="266">
        <v>1</v>
      </c>
      <c r="H972" s="266">
        <v>1</v>
      </c>
      <c r="I972" s="267"/>
      <c r="J972" s="266" t="s">
        <v>27</v>
      </c>
    </row>
    <row r="973" spans="1:10" x14ac:dyDescent="0.15">
      <c r="A973" s="266">
        <v>2023</v>
      </c>
      <c r="B973" s="266">
        <v>4</v>
      </c>
      <c r="C973" s="266" t="s">
        <v>84</v>
      </c>
      <c r="D973" s="266">
        <v>0</v>
      </c>
      <c r="E973" s="266">
        <v>9</v>
      </c>
      <c r="F973" s="266">
        <v>0</v>
      </c>
      <c r="G973" s="266">
        <v>0</v>
      </c>
      <c r="H973" s="266">
        <v>0</v>
      </c>
      <c r="I973" s="267"/>
      <c r="J973" s="266" t="s">
        <v>28</v>
      </c>
    </row>
    <row r="974" spans="1:10" x14ac:dyDescent="0.15">
      <c r="A974" s="266">
        <v>2023</v>
      </c>
      <c r="B974" s="266">
        <v>4</v>
      </c>
      <c r="C974" s="266" t="s">
        <v>84</v>
      </c>
      <c r="D974" s="266">
        <v>0</v>
      </c>
      <c r="E974" s="266">
        <v>6</v>
      </c>
      <c r="F974" s="266">
        <v>0</v>
      </c>
      <c r="G974" s="266">
        <v>0</v>
      </c>
      <c r="H974" s="266">
        <v>0</v>
      </c>
      <c r="I974" s="267"/>
      <c r="J974" s="266" t="s">
        <v>26</v>
      </c>
    </row>
    <row r="975" spans="1:10" x14ac:dyDescent="0.15">
      <c r="A975" s="266">
        <v>2023</v>
      </c>
      <c r="B975" s="266">
        <v>4</v>
      </c>
      <c r="C975" s="266" t="s">
        <v>86</v>
      </c>
      <c r="D975" s="266">
        <v>0</v>
      </c>
      <c r="E975" s="266">
        <v>1</v>
      </c>
      <c r="F975" s="266">
        <v>0</v>
      </c>
      <c r="G975" s="266">
        <v>0</v>
      </c>
      <c r="H975" s="266">
        <v>0</v>
      </c>
      <c r="I975" s="267"/>
      <c r="J975" s="266" t="s">
        <v>24</v>
      </c>
    </row>
    <row r="976" spans="1:10" x14ac:dyDescent="0.15">
      <c r="A976" s="266">
        <v>2023</v>
      </c>
      <c r="B976" s="266">
        <v>5</v>
      </c>
      <c r="C976" s="266" t="s">
        <v>123</v>
      </c>
      <c r="D976" s="266">
        <v>0</v>
      </c>
      <c r="E976" s="266">
        <v>16</v>
      </c>
      <c r="F976" s="266">
        <v>0</v>
      </c>
      <c r="G976" s="266">
        <v>0</v>
      </c>
      <c r="H976" s="266">
        <v>0</v>
      </c>
      <c r="I976" s="267"/>
      <c r="J976" s="266" t="s">
        <v>28</v>
      </c>
    </row>
    <row r="977" spans="1:10" x14ac:dyDescent="0.15">
      <c r="A977" s="266">
        <v>2023</v>
      </c>
      <c r="B977" s="266">
        <v>5</v>
      </c>
      <c r="C977" s="266" t="s">
        <v>123</v>
      </c>
      <c r="D977" s="266">
        <v>0</v>
      </c>
      <c r="E977" s="266">
        <v>3</v>
      </c>
      <c r="F977" s="266">
        <v>0</v>
      </c>
      <c r="G977" s="266">
        <v>0</v>
      </c>
      <c r="H977" s="266">
        <v>0</v>
      </c>
      <c r="I977" s="267"/>
      <c r="J977" s="266" t="s">
        <v>25</v>
      </c>
    </row>
    <row r="978" spans="1:10" x14ac:dyDescent="0.15">
      <c r="A978" s="266">
        <v>2023</v>
      </c>
      <c r="B978" s="266">
        <v>5</v>
      </c>
      <c r="C978" s="266" t="s">
        <v>73</v>
      </c>
      <c r="D978" s="266">
        <v>0</v>
      </c>
      <c r="E978" s="266">
        <v>4</v>
      </c>
      <c r="F978" s="266">
        <v>0</v>
      </c>
      <c r="G978" s="266">
        <v>0</v>
      </c>
      <c r="H978" s="266">
        <v>0</v>
      </c>
      <c r="I978" s="267"/>
      <c r="J978" s="266" t="s">
        <v>25</v>
      </c>
    </row>
    <row r="979" spans="1:10" x14ac:dyDescent="0.15">
      <c r="A979" s="266">
        <v>2023</v>
      </c>
      <c r="B979" s="266">
        <v>5</v>
      </c>
      <c r="C979" s="266" t="s">
        <v>76</v>
      </c>
      <c r="D979" s="266">
        <v>1</v>
      </c>
      <c r="E979" s="266">
        <v>59</v>
      </c>
      <c r="F979" s="266">
        <v>0</v>
      </c>
      <c r="G979" s="266">
        <v>0</v>
      </c>
      <c r="H979" s="266">
        <v>1</v>
      </c>
      <c r="I979" s="267"/>
      <c r="J979" s="266" t="s">
        <v>27</v>
      </c>
    </row>
    <row r="980" spans="1:10" x14ac:dyDescent="0.15">
      <c r="A980" s="266">
        <v>2023</v>
      </c>
      <c r="B980" s="266">
        <v>5</v>
      </c>
      <c r="C980" s="266" t="s">
        <v>76</v>
      </c>
      <c r="D980" s="266">
        <v>0</v>
      </c>
      <c r="E980" s="266">
        <v>16</v>
      </c>
      <c r="F980" s="266">
        <v>0</v>
      </c>
      <c r="G980" s="266">
        <v>0</v>
      </c>
      <c r="H980" s="266">
        <v>0</v>
      </c>
      <c r="I980" s="267"/>
      <c r="J980" s="266" t="s">
        <v>26</v>
      </c>
    </row>
    <row r="981" spans="1:10" x14ac:dyDescent="0.15">
      <c r="A981" s="266">
        <v>2023</v>
      </c>
      <c r="B981" s="266">
        <v>5</v>
      </c>
      <c r="C981" s="266" t="s">
        <v>78</v>
      </c>
      <c r="D981" s="266">
        <v>0</v>
      </c>
      <c r="E981" s="266">
        <v>39</v>
      </c>
      <c r="F981" s="266">
        <v>0</v>
      </c>
      <c r="G981" s="266">
        <v>0</v>
      </c>
      <c r="H981" s="266">
        <v>0</v>
      </c>
      <c r="I981" s="267"/>
      <c r="J981" s="266" t="s">
        <v>28</v>
      </c>
    </row>
    <row r="982" spans="1:10" x14ac:dyDescent="0.15">
      <c r="A982" s="266">
        <v>2023</v>
      </c>
      <c r="B982" s="266">
        <v>5</v>
      </c>
      <c r="C982" s="266" t="s">
        <v>79</v>
      </c>
      <c r="D982" s="266">
        <v>0</v>
      </c>
      <c r="E982" s="266">
        <v>2</v>
      </c>
      <c r="F982" s="266">
        <v>0</v>
      </c>
      <c r="G982" s="266">
        <v>0</v>
      </c>
      <c r="H982" s="266">
        <v>0</v>
      </c>
      <c r="I982" s="267"/>
      <c r="J982" s="266" t="s">
        <v>27</v>
      </c>
    </row>
    <row r="983" spans="1:10" x14ac:dyDescent="0.15">
      <c r="A983" s="266">
        <v>2023</v>
      </c>
      <c r="B983" s="266">
        <v>5</v>
      </c>
      <c r="C983" s="266" t="s">
        <v>79</v>
      </c>
      <c r="D983" s="266">
        <v>0</v>
      </c>
      <c r="E983" s="266">
        <v>2</v>
      </c>
      <c r="F983" s="266">
        <v>0</v>
      </c>
      <c r="G983" s="266">
        <v>0</v>
      </c>
      <c r="H983" s="266">
        <v>0</v>
      </c>
      <c r="I983" s="267"/>
      <c r="J983" s="266" t="s">
        <v>28</v>
      </c>
    </row>
    <row r="984" spans="1:10" x14ac:dyDescent="0.15">
      <c r="A984" s="266">
        <v>2023</v>
      </c>
      <c r="B984" s="266">
        <v>5</v>
      </c>
      <c r="C984" s="266" t="s">
        <v>81</v>
      </c>
      <c r="D984" s="266">
        <v>0</v>
      </c>
      <c r="E984" s="266">
        <v>1</v>
      </c>
      <c r="F984" s="266">
        <v>0</v>
      </c>
      <c r="G984" s="266">
        <v>0</v>
      </c>
      <c r="H984" s="266">
        <v>0</v>
      </c>
      <c r="I984" s="267"/>
      <c r="J984" s="266" t="s">
        <v>27</v>
      </c>
    </row>
    <row r="985" spans="1:10" x14ac:dyDescent="0.15">
      <c r="A985" s="266">
        <v>2023</v>
      </c>
      <c r="B985" s="266">
        <v>5</v>
      </c>
      <c r="C985" s="266" t="s">
        <v>86</v>
      </c>
      <c r="D985" s="266">
        <v>0</v>
      </c>
      <c r="E985" s="266">
        <v>7</v>
      </c>
      <c r="F985" s="266">
        <v>0</v>
      </c>
      <c r="G985" s="266">
        <v>0</v>
      </c>
      <c r="H985" s="266">
        <v>0</v>
      </c>
      <c r="I985" s="267"/>
      <c r="J985" s="266" t="s">
        <v>26</v>
      </c>
    </row>
    <row r="986" spans="1:10" x14ac:dyDescent="0.15">
      <c r="A986" s="266">
        <v>2023</v>
      </c>
      <c r="B986" s="266">
        <v>6</v>
      </c>
      <c r="C986" s="266" t="s">
        <v>72</v>
      </c>
      <c r="D986" s="266">
        <v>7</v>
      </c>
      <c r="E986" s="266">
        <v>64</v>
      </c>
      <c r="F986" s="266">
        <v>0</v>
      </c>
      <c r="G986" s="266">
        <v>2</v>
      </c>
      <c r="H986" s="266">
        <v>5</v>
      </c>
      <c r="I986" s="267"/>
      <c r="J986" s="266" t="s">
        <v>26</v>
      </c>
    </row>
    <row r="987" spans="1:10" x14ac:dyDescent="0.15">
      <c r="A987" s="266">
        <v>2023</v>
      </c>
      <c r="B987" s="266">
        <v>6</v>
      </c>
      <c r="C987" s="266" t="s">
        <v>76</v>
      </c>
      <c r="D987" s="266">
        <v>1</v>
      </c>
      <c r="E987" s="266">
        <v>50</v>
      </c>
      <c r="F987" s="266">
        <v>0</v>
      </c>
      <c r="G987" s="266">
        <v>0</v>
      </c>
      <c r="H987" s="266">
        <v>1</v>
      </c>
      <c r="I987" s="267"/>
      <c r="J987" s="266" t="s">
        <v>27</v>
      </c>
    </row>
    <row r="988" spans="1:10" x14ac:dyDescent="0.15">
      <c r="A988" s="266">
        <v>2023</v>
      </c>
      <c r="B988" s="266">
        <v>6</v>
      </c>
      <c r="C988" s="266" t="s">
        <v>75</v>
      </c>
      <c r="D988" s="266">
        <v>1</v>
      </c>
      <c r="E988" s="266">
        <v>7</v>
      </c>
      <c r="F988" s="266">
        <v>0</v>
      </c>
      <c r="G988" s="266">
        <v>0</v>
      </c>
      <c r="H988" s="266">
        <v>1</v>
      </c>
      <c r="I988" s="267"/>
      <c r="J988" s="266" t="s">
        <v>25</v>
      </c>
    </row>
    <row r="989" spans="1:10" x14ac:dyDescent="0.15">
      <c r="A989" s="266">
        <v>2023</v>
      </c>
      <c r="B989" s="266">
        <v>6</v>
      </c>
      <c r="C989" s="266" t="s">
        <v>78</v>
      </c>
      <c r="D989" s="266">
        <v>0</v>
      </c>
      <c r="E989" s="266">
        <v>27</v>
      </c>
      <c r="F989" s="266">
        <v>0</v>
      </c>
      <c r="G989" s="266">
        <v>0</v>
      </c>
      <c r="H989" s="266">
        <v>0</v>
      </c>
      <c r="I989" s="267"/>
      <c r="J989" s="266" t="s">
        <v>28</v>
      </c>
    </row>
    <row r="990" spans="1:10" x14ac:dyDescent="0.15">
      <c r="A990" s="266">
        <v>2023</v>
      </c>
      <c r="B990" s="266">
        <v>6</v>
      </c>
      <c r="C990" s="266" t="s">
        <v>77</v>
      </c>
      <c r="D990" s="266">
        <v>0</v>
      </c>
      <c r="E990" s="266">
        <v>2</v>
      </c>
      <c r="F990" s="266">
        <v>0</v>
      </c>
      <c r="G990" s="266">
        <v>0</v>
      </c>
      <c r="H990" s="266">
        <v>0</v>
      </c>
      <c r="I990" s="267"/>
      <c r="J990" s="266" t="s">
        <v>24</v>
      </c>
    </row>
    <row r="991" spans="1:10" x14ac:dyDescent="0.15">
      <c r="A991" s="266">
        <v>2023</v>
      </c>
      <c r="B991" s="266">
        <v>6</v>
      </c>
      <c r="C991" s="266" t="s">
        <v>81</v>
      </c>
      <c r="D991" s="266">
        <v>0</v>
      </c>
      <c r="E991" s="266">
        <v>8</v>
      </c>
      <c r="F991" s="266">
        <v>0</v>
      </c>
      <c r="G991" s="266">
        <v>0</v>
      </c>
      <c r="H991" s="266">
        <v>0</v>
      </c>
      <c r="I991" s="267"/>
      <c r="J991" s="266" t="s">
        <v>26</v>
      </c>
    </row>
    <row r="992" spans="1:10" x14ac:dyDescent="0.15">
      <c r="A992" s="266">
        <v>2023</v>
      </c>
      <c r="B992" s="266">
        <v>6</v>
      </c>
      <c r="C992" s="266" t="s">
        <v>82</v>
      </c>
      <c r="D992" s="266">
        <v>0</v>
      </c>
      <c r="E992" s="266">
        <v>2</v>
      </c>
      <c r="F992" s="266">
        <v>0</v>
      </c>
      <c r="G992" s="266">
        <v>0</v>
      </c>
      <c r="H992" s="266">
        <v>0</v>
      </c>
      <c r="I992" s="267"/>
      <c r="J992" s="266" t="s">
        <v>26</v>
      </c>
    </row>
    <row r="993" spans="1:10" x14ac:dyDescent="0.15">
      <c r="A993" s="266">
        <v>2023</v>
      </c>
      <c r="B993" s="266">
        <v>6</v>
      </c>
      <c r="C993" s="266" t="s">
        <v>86</v>
      </c>
      <c r="D993" s="266">
        <v>1</v>
      </c>
      <c r="E993" s="266">
        <v>4</v>
      </c>
      <c r="F993" s="266">
        <v>0</v>
      </c>
      <c r="G993" s="266">
        <v>0</v>
      </c>
      <c r="H993" s="266">
        <v>1</v>
      </c>
      <c r="I993" s="267"/>
      <c r="J993" s="266" t="s">
        <v>25</v>
      </c>
    </row>
    <row r="994" spans="1:10" x14ac:dyDescent="0.15">
      <c r="A994" s="266">
        <v>2023</v>
      </c>
      <c r="B994" s="266">
        <v>6</v>
      </c>
      <c r="C994" s="266" t="s">
        <v>83</v>
      </c>
      <c r="D994" s="266">
        <v>0</v>
      </c>
      <c r="E994" s="266">
        <v>2</v>
      </c>
      <c r="F994" s="266">
        <v>0</v>
      </c>
      <c r="G994" s="266">
        <v>0</v>
      </c>
      <c r="H994" s="266">
        <v>0</v>
      </c>
      <c r="I994" s="267"/>
      <c r="J994" s="266" t="s">
        <v>25</v>
      </c>
    </row>
    <row r="995" spans="1:10" x14ac:dyDescent="0.15">
      <c r="A995" s="266">
        <v>2023</v>
      </c>
      <c r="B995" s="266">
        <v>7</v>
      </c>
      <c r="C995" s="266" t="s">
        <v>72</v>
      </c>
      <c r="D995" s="266">
        <v>15</v>
      </c>
      <c r="E995" s="266">
        <v>281</v>
      </c>
      <c r="F995" s="266">
        <v>0</v>
      </c>
      <c r="G995" s="266">
        <v>6</v>
      </c>
      <c r="H995" s="266">
        <v>9</v>
      </c>
      <c r="I995" s="267"/>
      <c r="J995" s="266" t="s">
        <v>27</v>
      </c>
    </row>
    <row r="996" spans="1:10" x14ac:dyDescent="0.15">
      <c r="A996" s="266">
        <v>2023</v>
      </c>
      <c r="B996" s="266">
        <v>7</v>
      </c>
      <c r="C996" s="266" t="s">
        <v>72</v>
      </c>
      <c r="D996" s="266">
        <v>6</v>
      </c>
      <c r="E996" s="266">
        <v>61</v>
      </c>
      <c r="F996" s="266">
        <v>0</v>
      </c>
      <c r="G996" s="266">
        <v>2</v>
      </c>
      <c r="H996" s="266">
        <v>5</v>
      </c>
      <c r="I996" s="267"/>
      <c r="J996" s="266" t="s">
        <v>24</v>
      </c>
    </row>
    <row r="997" spans="1:10" x14ac:dyDescent="0.15">
      <c r="A997" s="266">
        <v>2023</v>
      </c>
      <c r="B997" s="266">
        <v>7</v>
      </c>
      <c r="C997" s="266" t="s">
        <v>123</v>
      </c>
      <c r="D997" s="266">
        <v>0</v>
      </c>
      <c r="E997" s="266">
        <v>3</v>
      </c>
      <c r="F997" s="266">
        <v>0</v>
      </c>
      <c r="G997" s="266">
        <v>0</v>
      </c>
      <c r="H997" s="266">
        <v>0</v>
      </c>
      <c r="I997" s="267"/>
      <c r="J997" s="266" t="s">
        <v>26</v>
      </c>
    </row>
    <row r="998" spans="1:10" x14ac:dyDescent="0.15">
      <c r="A998" s="266">
        <v>2023</v>
      </c>
      <c r="B998" s="266">
        <v>7</v>
      </c>
      <c r="C998" s="266" t="s">
        <v>73</v>
      </c>
      <c r="D998" s="266">
        <v>0</v>
      </c>
      <c r="E998" s="266">
        <v>22</v>
      </c>
      <c r="F998" s="266">
        <v>0</v>
      </c>
      <c r="G998" s="266">
        <v>0</v>
      </c>
      <c r="H998" s="266">
        <v>0</v>
      </c>
      <c r="I998" s="267"/>
      <c r="J998" s="266" t="s">
        <v>26</v>
      </c>
    </row>
    <row r="999" spans="1:10" x14ac:dyDescent="0.15">
      <c r="A999" s="266">
        <v>2023</v>
      </c>
      <c r="B999" s="266">
        <v>7</v>
      </c>
      <c r="C999" s="266" t="s">
        <v>76</v>
      </c>
      <c r="D999" s="266">
        <v>3</v>
      </c>
      <c r="E999" s="266">
        <v>62</v>
      </c>
      <c r="F999" s="266">
        <v>0</v>
      </c>
      <c r="G999" s="266">
        <v>0</v>
      </c>
      <c r="H999" s="266">
        <v>3</v>
      </c>
      <c r="I999" s="267"/>
      <c r="J999" s="266" t="s">
        <v>27</v>
      </c>
    </row>
    <row r="1000" spans="1:10" x14ac:dyDescent="0.15">
      <c r="A1000" s="266">
        <v>2023</v>
      </c>
      <c r="B1000" s="266">
        <v>7</v>
      </c>
      <c r="C1000" s="266" t="s">
        <v>80</v>
      </c>
      <c r="D1000" s="266">
        <v>0</v>
      </c>
      <c r="E1000" s="266">
        <v>45</v>
      </c>
      <c r="F1000" s="266">
        <v>0</v>
      </c>
      <c r="G1000" s="266">
        <v>0</v>
      </c>
      <c r="H1000" s="266">
        <v>0</v>
      </c>
      <c r="I1000" s="267"/>
      <c r="J1000" s="266" t="s">
        <v>28</v>
      </c>
    </row>
    <row r="1001" spans="1:10" x14ac:dyDescent="0.15">
      <c r="A1001" s="266">
        <v>2023</v>
      </c>
      <c r="B1001" s="266">
        <v>7</v>
      </c>
      <c r="C1001" s="266" t="s">
        <v>80</v>
      </c>
      <c r="D1001" s="266">
        <v>1</v>
      </c>
      <c r="E1001" s="266">
        <v>22</v>
      </c>
      <c r="F1001" s="266">
        <v>0</v>
      </c>
      <c r="G1001" s="266">
        <v>0</v>
      </c>
      <c r="H1001" s="266">
        <v>1</v>
      </c>
      <c r="I1001" s="267"/>
      <c r="J1001" s="266" t="s">
        <v>24</v>
      </c>
    </row>
    <row r="1002" spans="1:10" x14ac:dyDescent="0.15">
      <c r="A1002" s="266">
        <v>2023</v>
      </c>
      <c r="B1002" s="266">
        <v>7</v>
      </c>
      <c r="C1002" s="266" t="s">
        <v>81</v>
      </c>
      <c r="D1002" s="266">
        <v>0</v>
      </c>
      <c r="E1002" s="266">
        <v>5</v>
      </c>
      <c r="F1002" s="266">
        <v>0</v>
      </c>
      <c r="G1002" s="266">
        <v>0</v>
      </c>
      <c r="H1002" s="266">
        <v>0</v>
      </c>
      <c r="I1002" s="267"/>
      <c r="J1002" s="266" t="s">
        <v>26</v>
      </c>
    </row>
    <row r="1003" spans="1:10" x14ac:dyDescent="0.15">
      <c r="A1003" s="266">
        <v>2023</v>
      </c>
      <c r="B1003" s="266">
        <v>7</v>
      </c>
      <c r="C1003" s="266" t="s">
        <v>81</v>
      </c>
      <c r="D1003" s="266">
        <v>0</v>
      </c>
      <c r="E1003" s="266">
        <v>2</v>
      </c>
      <c r="F1003" s="266">
        <v>0</v>
      </c>
      <c r="G1003" s="266">
        <v>0</v>
      </c>
      <c r="H1003" s="266">
        <v>0</v>
      </c>
      <c r="I1003" s="267"/>
      <c r="J1003" s="266" t="s">
        <v>25</v>
      </c>
    </row>
    <row r="1004" spans="1:10" x14ac:dyDescent="0.15">
      <c r="A1004" s="266">
        <v>2023</v>
      </c>
      <c r="B1004" s="266">
        <v>7</v>
      </c>
      <c r="C1004" s="266" t="s">
        <v>81</v>
      </c>
      <c r="D1004" s="266">
        <v>0</v>
      </c>
      <c r="E1004" s="266">
        <v>1</v>
      </c>
      <c r="F1004" s="266">
        <v>0</v>
      </c>
      <c r="G1004" s="266">
        <v>0</v>
      </c>
      <c r="H1004" s="266">
        <v>0</v>
      </c>
      <c r="I1004" s="267"/>
      <c r="J1004" s="266" t="s">
        <v>24</v>
      </c>
    </row>
    <row r="1005" spans="1:10" x14ac:dyDescent="0.15">
      <c r="A1005" s="266">
        <v>2023</v>
      </c>
      <c r="B1005" s="266">
        <v>7</v>
      </c>
      <c r="C1005" s="266" t="s">
        <v>86</v>
      </c>
      <c r="D1005" s="266">
        <v>0</v>
      </c>
      <c r="E1005" s="266">
        <v>3</v>
      </c>
      <c r="F1005" s="266">
        <v>0</v>
      </c>
      <c r="G1005" s="266">
        <v>0</v>
      </c>
      <c r="H1005" s="266">
        <v>0</v>
      </c>
      <c r="I1005" s="267"/>
      <c r="J1005" s="266" t="s">
        <v>28</v>
      </c>
    </row>
    <row r="1006" spans="1:10" x14ac:dyDescent="0.15">
      <c r="A1006" s="266">
        <v>2023</v>
      </c>
      <c r="B1006" s="266">
        <v>8</v>
      </c>
      <c r="C1006" s="266" t="s">
        <v>125</v>
      </c>
      <c r="D1006" s="266">
        <v>1</v>
      </c>
      <c r="E1006" s="266">
        <v>70</v>
      </c>
      <c r="F1006" s="266">
        <v>0</v>
      </c>
      <c r="G1006" s="266">
        <v>0</v>
      </c>
      <c r="H1006" s="266">
        <v>3</v>
      </c>
      <c r="I1006" s="267"/>
      <c r="J1006" s="266" t="s">
        <v>159</v>
      </c>
    </row>
    <row r="1007" spans="1:10" x14ac:dyDescent="0.15">
      <c r="A1007" s="266">
        <v>2023</v>
      </c>
      <c r="B1007" s="266">
        <v>8</v>
      </c>
      <c r="C1007" s="266" t="s">
        <v>72</v>
      </c>
      <c r="D1007" s="266">
        <v>10</v>
      </c>
      <c r="E1007" s="266">
        <v>77</v>
      </c>
      <c r="F1007" s="266">
        <v>0</v>
      </c>
      <c r="G1007" s="266">
        <v>2</v>
      </c>
      <c r="H1007" s="266">
        <v>8</v>
      </c>
      <c r="I1007" s="267"/>
      <c r="J1007" s="266" t="s">
        <v>24</v>
      </c>
    </row>
    <row r="1008" spans="1:10" x14ac:dyDescent="0.15">
      <c r="A1008" s="266">
        <v>2023</v>
      </c>
      <c r="B1008" s="266">
        <v>8</v>
      </c>
      <c r="C1008" s="266" t="s">
        <v>75</v>
      </c>
      <c r="D1008" s="266">
        <v>0</v>
      </c>
      <c r="E1008" s="266">
        <v>24</v>
      </c>
      <c r="F1008" s="266">
        <v>0</v>
      </c>
      <c r="G1008" s="266">
        <v>0</v>
      </c>
      <c r="H1008" s="266">
        <v>0</v>
      </c>
      <c r="I1008" s="267"/>
      <c r="J1008" s="266" t="s">
        <v>28</v>
      </c>
    </row>
    <row r="1009" spans="1:10" x14ac:dyDescent="0.15">
      <c r="A1009" s="266">
        <v>2023</v>
      </c>
      <c r="B1009" s="266">
        <v>8</v>
      </c>
      <c r="C1009" s="266" t="s">
        <v>78</v>
      </c>
      <c r="D1009" s="266">
        <v>0</v>
      </c>
      <c r="E1009" s="266">
        <v>5</v>
      </c>
      <c r="F1009" s="266">
        <v>0</v>
      </c>
      <c r="G1009" s="266">
        <v>0</v>
      </c>
      <c r="H1009" s="266">
        <v>0</v>
      </c>
      <c r="I1009" s="267"/>
      <c r="J1009" s="266" t="s">
        <v>24</v>
      </c>
    </row>
    <row r="1010" spans="1:10" x14ac:dyDescent="0.15">
      <c r="A1010" s="266">
        <v>2023</v>
      </c>
      <c r="B1010" s="266">
        <v>8</v>
      </c>
      <c r="C1010" s="266" t="s">
        <v>81</v>
      </c>
      <c r="D1010" s="266">
        <v>0</v>
      </c>
      <c r="E1010" s="266">
        <v>1</v>
      </c>
      <c r="F1010" s="266">
        <v>0</v>
      </c>
      <c r="G1010" s="266">
        <v>0</v>
      </c>
      <c r="H1010" s="266">
        <v>0</v>
      </c>
      <c r="I1010" s="267"/>
      <c r="J1010" s="266" t="s">
        <v>25</v>
      </c>
    </row>
    <row r="1011" spans="1:10" x14ac:dyDescent="0.15">
      <c r="A1011" s="266">
        <v>2023</v>
      </c>
      <c r="B1011" s="266">
        <v>8</v>
      </c>
      <c r="C1011" s="266" t="s">
        <v>86</v>
      </c>
      <c r="D1011" s="266">
        <v>0</v>
      </c>
      <c r="E1011" s="266">
        <v>7</v>
      </c>
      <c r="F1011" s="266">
        <v>0</v>
      </c>
      <c r="G1011" s="266">
        <v>0</v>
      </c>
      <c r="H1011" s="266">
        <v>0</v>
      </c>
      <c r="I1011" s="267"/>
      <c r="J1011" s="266" t="s">
        <v>26</v>
      </c>
    </row>
    <row r="1012" spans="1:10" x14ac:dyDescent="0.15">
      <c r="A1012" s="266">
        <v>2023</v>
      </c>
      <c r="B1012" s="266">
        <v>8</v>
      </c>
      <c r="C1012" s="266" t="s">
        <v>86</v>
      </c>
      <c r="D1012" s="266">
        <v>0</v>
      </c>
      <c r="E1012" s="266">
        <v>7</v>
      </c>
      <c r="F1012" s="266">
        <v>0</v>
      </c>
      <c r="G1012" s="266">
        <v>0</v>
      </c>
      <c r="H1012" s="266">
        <v>0</v>
      </c>
      <c r="I1012" s="267"/>
      <c r="J1012" s="266" t="s">
        <v>27</v>
      </c>
    </row>
    <row r="1013" spans="1:10" x14ac:dyDescent="0.15">
      <c r="A1013" s="266">
        <v>2023</v>
      </c>
      <c r="B1013" s="266">
        <v>8</v>
      </c>
      <c r="C1013" s="266" t="s">
        <v>85</v>
      </c>
      <c r="D1013" s="266">
        <v>0</v>
      </c>
      <c r="E1013" s="266">
        <v>5</v>
      </c>
      <c r="F1013" s="266">
        <v>0</v>
      </c>
      <c r="G1013" s="266">
        <v>0</v>
      </c>
      <c r="H1013" s="266">
        <v>0</v>
      </c>
      <c r="I1013" s="267"/>
      <c r="J1013" s="266" t="s">
        <v>24</v>
      </c>
    </row>
    <row r="1014" spans="1:10" x14ac:dyDescent="0.15">
      <c r="A1014" s="266">
        <v>2023</v>
      </c>
      <c r="B1014" s="266">
        <v>8</v>
      </c>
      <c r="C1014" s="266" t="s">
        <v>84</v>
      </c>
      <c r="D1014" s="266">
        <v>0</v>
      </c>
      <c r="E1014" s="266">
        <v>4</v>
      </c>
      <c r="F1014" s="266">
        <v>0</v>
      </c>
      <c r="G1014" s="266">
        <v>0</v>
      </c>
      <c r="H1014" s="266">
        <v>0</v>
      </c>
      <c r="I1014" s="267"/>
      <c r="J1014" s="266" t="s">
        <v>25</v>
      </c>
    </row>
    <row r="1015" spans="1:10" x14ac:dyDescent="0.15">
      <c r="A1015" s="266">
        <v>2023</v>
      </c>
      <c r="B1015" s="266">
        <v>8</v>
      </c>
      <c r="C1015" s="266" t="s">
        <v>84</v>
      </c>
      <c r="D1015" s="266">
        <v>0</v>
      </c>
      <c r="E1015" s="266">
        <v>1</v>
      </c>
      <c r="F1015" s="266">
        <v>0</v>
      </c>
      <c r="G1015" s="266">
        <v>0</v>
      </c>
      <c r="H1015" s="266">
        <v>0</v>
      </c>
      <c r="I1015" s="267"/>
      <c r="J1015" s="266" t="s">
        <v>24</v>
      </c>
    </row>
    <row r="1016" spans="1:10" x14ac:dyDescent="0.15">
      <c r="A1016" s="266">
        <v>2023</v>
      </c>
      <c r="B1016" s="266">
        <v>9</v>
      </c>
      <c r="C1016" s="266" t="s">
        <v>73</v>
      </c>
      <c r="D1016" s="266">
        <v>1</v>
      </c>
      <c r="E1016" s="266">
        <v>16</v>
      </c>
      <c r="F1016" s="266">
        <v>0</v>
      </c>
      <c r="G1016" s="266">
        <v>0</v>
      </c>
      <c r="H1016" s="266">
        <v>1</v>
      </c>
      <c r="I1016" s="267"/>
      <c r="J1016" s="266" t="s">
        <v>28</v>
      </c>
    </row>
    <row r="1017" spans="1:10" x14ac:dyDescent="0.15">
      <c r="A1017" s="266">
        <v>2023</v>
      </c>
      <c r="B1017" s="266">
        <v>9</v>
      </c>
      <c r="C1017" s="266" t="s">
        <v>74</v>
      </c>
      <c r="D1017" s="266">
        <v>0</v>
      </c>
      <c r="E1017" s="266">
        <v>8</v>
      </c>
      <c r="F1017" s="266">
        <v>0</v>
      </c>
      <c r="G1017" s="266">
        <v>0</v>
      </c>
      <c r="H1017" s="266">
        <v>0</v>
      </c>
      <c r="I1017" s="267"/>
      <c r="J1017" s="266" t="s">
        <v>27</v>
      </c>
    </row>
    <row r="1018" spans="1:10" x14ac:dyDescent="0.15">
      <c r="A1018" s="266">
        <v>2023</v>
      </c>
      <c r="B1018" s="266">
        <v>9</v>
      </c>
      <c r="C1018" s="266" t="s">
        <v>74</v>
      </c>
      <c r="D1018" s="266">
        <v>1</v>
      </c>
      <c r="E1018" s="266">
        <v>3</v>
      </c>
      <c r="F1018" s="266">
        <v>0</v>
      </c>
      <c r="G1018" s="266">
        <v>0</v>
      </c>
      <c r="H1018" s="266">
        <v>1</v>
      </c>
      <c r="I1018" s="267"/>
      <c r="J1018" s="266" t="s">
        <v>26</v>
      </c>
    </row>
    <row r="1019" spans="1:10" x14ac:dyDescent="0.15">
      <c r="A1019" s="266">
        <v>2023</v>
      </c>
      <c r="B1019" s="266">
        <v>9</v>
      </c>
      <c r="C1019" s="266" t="s">
        <v>78</v>
      </c>
      <c r="D1019" s="266">
        <v>0</v>
      </c>
      <c r="E1019" s="266">
        <v>23</v>
      </c>
      <c r="F1019" s="266">
        <v>0</v>
      </c>
      <c r="G1019" s="266">
        <v>0</v>
      </c>
      <c r="H1019" s="266">
        <v>0</v>
      </c>
      <c r="I1019" s="267"/>
      <c r="J1019" s="266" t="s">
        <v>25</v>
      </c>
    </row>
    <row r="1020" spans="1:10" x14ac:dyDescent="0.15">
      <c r="A1020" s="266">
        <v>2023</v>
      </c>
      <c r="B1020" s="266">
        <v>9</v>
      </c>
      <c r="C1020" s="266" t="s">
        <v>78</v>
      </c>
      <c r="D1020" s="266">
        <v>2</v>
      </c>
      <c r="E1020" s="266">
        <v>31</v>
      </c>
      <c r="F1020" s="266">
        <v>0</v>
      </c>
      <c r="G1020" s="266">
        <v>0</v>
      </c>
      <c r="H1020" s="266">
        <v>3</v>
      </c>
      <c r="I1020" s="267"/>
      <c r="J1020" s="266" t="s">
        <v>28</v>
      </c>
    </row>
    <row r="1021" spans="1:10" x14ac:dyDescent="0.15">
      <c r="A1021" s="266">
        <v>2023</v>
      </c>
      <c r="B1021" s="266">
        <v>9</v>
      </c>
      <c r="C1021" s="266" t="s">
        <v>78</v>
      </c>
      <c r="D1021" s="266">
        <v>1</v>
      </c>
      <c r="E1021" s="266">
        <v>7</v>
      </c>
      <c r="F1021" s="266">
        <v>0</v>
      </c>
      <c r="G1021" s="266">
        <v>0</v>
      </c>
      <c r="H1021" s="266">
        <v>1</v>
      </c>
      <c r="I1021" s="267"/>
      <c r="J1021" s="266" t="s">
        <v>24</v>
      </c>
    </row>
    <row r="1022" spans="1:10" x14ac:dyDescent="0.15">
      <c r="A1022" s="266">
        <v>2023</v>
      </c>
      <c r="B1022" s="266">
        <v>9</v>
      </c>
      <c r="C1022" s="266" t="s">
        <v>80</v>
      </c>
      <c r="D1022" s="266">
        <v>0</v>
      </c>
      <c r="E1022" s="266">
        <v>0</v>
      </c>
      <c r="F1022" s="266">
        <v>1</v>
      </c>
      <c r="G1022" s="266">
        <v>0</v>
      </c>
      <c r="H1022" s="266">
        <v>0</v>
      </c>
      <c r="I1022" s="267">
        <v>43</v>
      </c>
      <c r="J1022" s="266" t="s">
        <v>27</v>
      </c>
    </row>
    <row r="1023" spans="1:10" x14ac:dyDescent="0.15">
      <c r="A1023" s="266">
        <v>2023</v>
      </c>
      <c r="B1023" s="266">
        <v>9</v>
      </c>
      <c r="C1023" s="266" t="s">
        <v>86</v>
      </c>
      <c r="D1023" s="266">
        <v>0</v>
      </c>
      <c r="E1023" s="266">
        <v>1</v>
      </c>
      <c r="F1023" s="266">
        <v>0</v>
      </c>
      <c r="G1023" s="266">
        <v>0</v>
      </c>
      <c r="H1023" s="266">
        <v>0</v>
      </c>
      <c r="I1023" s="267"/>
      <c r="J1023" s="266" t="s">
        <v>27</v>
      </c>
    </row>
    <row r="1024" spans="1:10" x14ac:dyDescent="0.15">
      <c r="A1024" s="266">
        <v>2023</v>
      </c>
      <c r="B1024" s="266">
        <v>9</v>
      </c>
      <c r="C1024" s="266" t="s">
        <v>83</v>
      </c>
      <c r="D1024" s="266">
        <v>0</v>
      </c>
      <c r="E1024" s="266">
        <v>20</v>
      </c>
      <c r="F1024" s="266">
        <v>0</v>
      </c>
      <c r="G1024" s="266">
        <v>0</v>
      </c>
      <c r="H1024" s="266">
        <v>0</v>
      </c>
      <c r="I1024" s="267"/>
      <c r="J1024" s="266" t="s">
        <v>28</v>
      </c>
    </row>
    <row r="1025" spans="1:10" x14ac:dyDescent="0.15">
      <c r="A1025" s="266">
        <v>2023</v>
      </c>
      <c r="B1025" s="266">
        <v>9</v>
      </c>
      <c r="C1025" s="266" t="s">
        <v>84</v>
      </c>
      <c r="D1025" s="266">
        <v>0</v>
      </c>
      <c r="E1025" s="266">
        <v>1</v>
      </c>
      <c r="F1025" s="266">
        <v>0</v>
      </c>
      <c r="G1025" s="266">
        <v>0</v>
      </c>
      <c r="H1025" s="266">
        <v>0</v>
      </c>
      <c r="I1025" s="267"/>
      <c r="J1025" s="266" t="s">
        <v>24</v>
      </c>
    </row>
    <row r="1026" spans="1:10" x14ac:dyDescent="0.15">
      <c r="A1026" s="266">
        <v>2023</v>
      </c>
      <c r="B1026" s="266">
        <v>10</v>
      </c>
      <c r="C1026" s="266" t="s">
        <v>72</v>
      </c>
      <c r="D1026" s="266">
        <v>17</v>
      </c>
      <c r="E1026" s="266">
        <v>324</v>
      </c>
      <c r="F1026" s="266">
        <v>0</v>
      </c>
      <c r="G1026" s="266">
        <v>2</v>
      </c>
      <c r="H1026" s="266">
        <v>16</v>
      </c>
      <c r="I1026" s="267"/>
      <c r="J1026" s="266" t="s">
        <v>27</v>
      </c>
    </row>
    <row r="1027" spans="1:10" x14ac:dyDescent="0.15">
      <c r="A1027" s="266">
        <v>2023</v>
      </c>
      <c r="B1027" s="266">
        <v>10</v>
      </c>
      <c r="C1027" s="266" t="s">
        <v>74</v>
      </c>
      <c r="D1027" s="266">
        <v>0</v>
      </c>
      <c r="E1027" s="266">
        <v>6</v>
      </c>
      <c r="F1027" s="266">
        <v>0</v>
      </c>
      <c r="G1027" s="266">
        <v>0</v>
      </c>
      <c r="H1027" s="266">
        <v>0</v>
      </c>
      <c r="I1027" s="267"/>
      <c r="J1027" s="266" t="s">
        <v>26</v>
      </c>
    </row>
    <row r="1028" spans="1:10" x14ac:dyDescent="0.15">
      <c r="A1028" s="266">
        <v>2023</v>
      </c>
      <c r="B1028" s="266">
        <v>10</v>
      </c>
      <c r="C1028" s="266" t="s">
        <v>76</v>
      </c>
      <c r="D1028" s="266">
        <v>4</v>
      </c>
      <c r="E1028" s="266">
        <v>32</v>
      </c>
      <c r="F1028" s="266">
        <v>0</v>
      </c>
      <c r="G1028" s="266">
        <v>1</v>
      </c>
      <c r="H1028" s="266">
        <v>3</v>
      </c>
      <c r="I1028" s="267"/>
      <c r="J1028" s="266" t="s">
        <v>24</v>
      </c>
    </row>
    <row r="1029" spans="1:10" x14ac:dyDescent="0.15">
      <c r="A1029" s="266">
        <v>2023</v>
      </c>
      <c r="B1029" s="266">
        <v>10</v>
      </c>
      <c r="C1029" s="266" t="s">
        <v>76</v>
      </c>
      <c r="D1029" s="266">
        <v>1</v>
      </c>
      <c r="E1029" s="266">
        <v>17</v>
      </c>
      <c r="F1029" s="266">
        <v>0</v>
      </c>
      <c r="G1029" s="266">
        <v>0</v>
      </c>
      <c r="H1029" s="266">
        <v>2</v>
      </c>
      <c r="I1029" s="267"/>
      <c r="J1029" s="266" t="s">
        <v>26</v>
      </c>
    </row>
    <row r="1030" spans="1:10" x14ac:dyDescent="0.15">
      <c r="A1030" s="266">
        <v>2023</v>
      </c>
      <c r="B1030" s="266">
        <v>10</v>
      </c>
      <c r="C1030" s="266" t="s">
        <v>78</v>
      </c>
      <c r="D1030" s="266">
        <v>1</v>
      </c>
      <c r="E1030" s="266">
        <v>21</v>
      </c>
      <c r="F1030" s="266">
        <v>0</v>
      </c>
      <c r="G1030" s="266">
        <v>0</v>
      </c>
      <c r="H1030" s="266">
        <v>1</v>
      </c>
      <c r="I1030" s="267"/>
      <c r="J1030" s="266" t="s">
        <v>25</v>
      </c>
    </row>
    <row r="1031" spans="1:10" x14ac:dyDescent="0.15">
      <c r="A1031" s="266">
        <v>2023</v>
      </c>
      <c r="B1031" s="266">
        <v>10</v>
      </c>
      <c r="C1031" s="266" t="s">
        <v>124</v>
      </c>
      <c r="D1031" s="266">
        <v>4</v>
      </c>
      <c r="E1031" s="266">
        <v>33</v>
      </c>
      <c r="F1031" s="266">
        <v>0</v>
      </c>
      <c r="G1031" s="266">
        <v>0</v>
      </c>
      <c r="H1031" s="266">
        <v>4</v>
      </c>
      <c r="I1031" s="267"/>
      <c r="J1031" s="266" t="s">
        <v>26</v>
      </c>
    </row>
    <row r="1032" spans="1:10" x14ac:dyDescent="0.15">
      <c r="A1032" s="266">
        <v>2023</v>
      </c>
      <c r="B1032" s="266">
        <v>10</v>
      </c>
      <c r="C1032" s="266" t="s">
        <v>82</v>
      </c>
      <c r="D1032" s="266">
        <v>0</v>
      </c>
      <c r="E1032" s="266">
        <v>1</v>
      </c>
      <c r="F1032" s="266">
        <v>0</v>
      </c>
      <c r="G1032" s="266">
        <v>0</v>
      </c>
      <c r="H1032" s="266">
        <v>0</v>
      </c>
      <c r="I1032" s="267"/>
      <c r="J1032" s="266" t="s">
        <v>26</v>
      </c>
    </row>
    <row r="1033" spans="1:10" x14ac:dyDescent="0.15">
      <c r="A1033" s="266">
        <v>2023</v>
      </c>
      <c r="B1033" s="266">
        <v>11</v>
      </c>
      <c r="C1033" s="266" t="s">
        <v>123</v>
      </c>
      <c r="D1033" s="266">
        <v>0</v>
      </c>
      <c r="E1033" s="266">
        <v>8</v>
      </c>
      <c r="F1033" s="266">
        <v>0</v>
      </c>
      <c r="G1033" s="266">
        <v>0</v>
      </c>
      <c r="H1033" s="266">
        <v>0</v>
      </c>
      <c r="I1033" s="267"/>
      <c r="J1033" s="266" t="s">
        <v>27</v>
      </c>
    </row>
    <row r="1034" spans="1:10" x14ac:dyDescent="0.15">
      <c r="A1034" s="266">
        <v>2023</v>
      </c>
      <c r="B1034" s="266">
        <v>11</v>
      </c>
      <c r="C1034" s="266" t="s">
        <v>73</v>
      </c>
      <c r="D1034" s="266">
        <v>0</v>
      </c>
      <c r="E1034" s="266">
        <v>13</v>
      </c>
      <c r="F1034" s="266">
        <v>0</v>
      </c>
      <c r="G1034" s="266">
        <v>0</v>
      </c>
      <c r="H1034" s="266">
        <v>0</v>
      </c>
      <c r="I1034" s="267"/>
      <c r="J1034" s="266" t="s">
        <v>27</v>
      </c>
    </row>
    <row r="1035" spans="1:10" x14ac:dyDescent="0.15">
      <c r="A1035" s="266">
        <v>2023</v>
      </c>
      <c r="B1035" s="266">
        <v>11</v>
      </c>
      <c r="C1035" s="266" t="s">
        <v>73</v>
      </c>
      <c r="D1035" s="266">
        <v>1</v>
      </c>
      <c r="E1035" s="266">
        <v>14</v>
      </c>
      <c r="F1035" s="266">
        <v>0</v>
      </c>
      <c r="G1035" s="266">
        <v>1</v>
      </c>
      <c r="H1035" s="266">
        <v>0</v>
      </c>
      <c r="I1035" s="267"/>
      <c r="J1035" s="266" t="s">
        <v>26</v>
      </c>
    </row>
    <row r="1036" spans="1:10" x14ac:dyDescent="0.15">
      <c r="A1036" s="266">
        <v>2023</v>
      </c>
      <c r="B1036" s="266">
        <v>11</v>
      </c>
      <c r="C1036" s="266" t="s">
        <v>73</v>
      </c>
      <c r="D1036" s="266">
        <v>1</v>
      </c>
      <c r="E1036" s="266">
        <v>5</v>
      </c>
      <c r="F1036" s="266">
        <v>0</v>
      </c>
      <c r="G1036" s="266">
        <v>0</v>
      </c>
      <c r="H1036" s="266">
        <v>1</v>
      </c>
      <c r="I1036" s="267"/>
      <c r="J1036" s="266" t="s">
        <v>25</v>
      </c>
    </row>
    <row r="1037" spans="1:10" x14ac:dyDescent="0.15">
      <c r="A1037" s="266">
        <v>2023</v>
      </c>
      <c r="B1037" s="266">
        <v>11</v>
      </c>
      <c r="C1037" s="266" t="s">
        <v>73</v>
      </c>
      <c r="D1037" s="266">
        <v>0</v>
      </c>
      <c r="E1037" s="266">
        <v>13</v>
      </c>
      <c r="F1037" s="266">
        <v>0</v>
      </c>
      <c r="G1037" s="266">
        <v>0</v>
      </c>
      <c r="H1037" s="266">
        <v>0</v>
      </c>
      <c r="I1037" s="267"/>
      <c r="J1037" s="266" t="s">
        <v>28</v>
      </c>
    </row>
    <row r="1038" spans="1:10" x14ac:dyDescent="0.15">
      <c r="A1038" s="266">
        <v>2023</v>
      </c>
      <c r="B1038" s="266">
        <v>11</v>
      </c>
      <c r="C1038" s="266" t="s">
        <v>74</v>
      </c>
      <c r="D1038" s="266">
        <v>0</v>
      </c>
      <c r="E1038" s="266">
        <v>5</v>
      </c>
      <c r="F1038" s="266">
        <v>0</v>
      </c>
      <c r="G1038" s="266">
        <v>0</v>
      </c>
      <c r="H1038" s="266">
        <v>0</v>
      </c>
      <c r="I1038" s="267"/>
      <c r="J1038" s="266" t="s">
        <v>24</v>
      </c>
    </row>
    <row r="1039" spans="1:10" x14ac:dyDescent="0.15">
      <c r="A1039" s="266">
        <v>2023</v>
      </c>
      <c r="B1039" s="266">
        <v>11</v>
      </c>
      <c r="C1039" s="266" t="s">
        <v>75</v>
      </c>
      <c r="D1039" s="266">
        <v>0</v>
      </c>
      <c r="E1039" s="266">
        <v>2</v>
      </c>
      <c r="F1039" s="266">
        <v>0</v>
      </c>
      <c r="G1039" s="266">
        <v>0</v>
      </c>
      <c r="H1039" s="266">
        <v>0</v>
      </c>
      <c r="I1039" s="267"/>
      <c r="J1039" s="266" t="s">
        <v>26</v>
      </c>
    </row>
    <row r="1040" spans="1:10" x14ac:dyDescent="0.15">
      <c r="A1040" s="266">
        <v>2023</v>
      </c>
      <c r="B1040" s="266">
        <v>11</v>
      </c>
      <c r="C1040" s="266" t="s">
        <v>78</v>
      </c>
      <c r="D1040" s="266">
        <v>1</v>
      </c>
      <c r="E1040" s="266">
        <v>12</v>
      </c>
      <c r="F1040" s="266">
        <v>0</v>
      </c>
      <c r="G1040" s="266">
        <v>0</v>
      </c>
      <c r="H1040" s="266">
        <v>1</v>
      </c>
      <c r="I1040" s="267"/>
      <c r="J1040" s="266" t="s">
        <v>24</v>
      </c>
    </row>
    <row r="1041" spans="1:10" x14ac:dyDescent="0.15">
      <c r="A1041" s="266">
        <v>2023</v>
      </c>
      <c r="B1041" s="266">
        <v>11</v>
      </c>
      <c r="C1041" s="266" t="s">
        <v>77</v>
      </c>
      <c r="D1041" s="266">
        <v>1</v>
      </c>
      <c r="E1041" s="266">
        <v>12</v>
      </c>
      <c r="F1041" s="266">
        <v>0</v>
      </c>
      <c r="G1041" s="266">
        <v>0</v>
      </c>
      <c r="H1041" s="266">
        <v>1</v>
      </c>
      <c r="I1041" s="267"/>
      <c r="J1041" s="266" t="s">
        <v>27</v>
      </c>
    </row>
    <row r="1042" spans="1:10" x14ac:dyDescent="0.15">
      <c r="A1042" s="266">
        <v>2023</v>
      </c>
      <c r="B1042" s="266">
        <v>11</v>
      </c>
      <c r="C1042" s="266" t="s">
        <v>81</v>
      </c>
      <c r="D1042" s="266">
        <v>0</v>
      </c>
      <c r="E1042" s="266">
        <v>2</v>
      </c>
      <c r="F1042" s="266">
        <v>0</v>
      </c>
      <c r="G1042" s="266">
        <v>0</v>
      </c>
      <c r="H1042" s="266">
        <v>0</v>
      </c>
      <c r="I1042" s="267"/>
      <c r="J1042" s="266" t="s">
        <v>25</v>
      </c>
    </row>
    <row r="1043" spans="1:10" x14ac:dyDescent="0.15">
      <c r="A1043" s="266">
        <v>2023</v>
      </c>
      <c r="B1043" s="266">
        <v>11</v>
      </c>
      <c r="C1043" s="266" t="s">
        <v>79</v>
      </c>
      <c r="D1043" s="266">
        <v>0</v>
      </c>
      <c r="E1043" s="266">
        <v>1</v>
      </c>
      <c r="F1043" s="266">
        <v>0</v>
      </c>
      <c r="G1043" s="266">
        <v>0</v>
      </c>
      <c r="H1043" s="266">
        <v>0</v>
      </c>
      <c r="I1043" s="267"/>
      <c r="J1043" s="266" t="s">
        <v>27</v>
      </c>
    </row>
    <row r="1044" spans="1:10" x14ac:dyDescent="0.15">
      <c r="A1044" s="266">
        <v>2023</v>
      </c>
      <c r="B1044" s="266">
        <v>11</v>
      </c>
      <c r="C1044" s="266" t="s">
        <v>82</v>
      </c>
      <c r="D1044" s="266">
        <v>0</v>
      </c>
      <c r="E1044" s="266">
        <v>2</v>
      </c>
      <c r="F1044" s="266">
        <v>0</v>
      </c>
      <c r="G1044" s="266">
        <v>0</v>
      </c>
      <c r="H1044" s="266">
        <v>0</v>
      </c>
      <c r="I1044" s="267"/>
      <c r="J1044" s="266" t="s">
        <v>28</v>
      </c>
    </row>
    <row r="1045" spans="1:10" x14ac:dyDescent="0.15">
      <c r="A1045" s="266">
        <v>2023</v>
      </c>
      <c r="B1045" s="266">
        <v>11</v>
      </c>
      <c r="C1045" s="266" t="s">
        <v>86</v>
      </c>
      <c r="D1045" s="266">
        <v>0</v>
      </c>
      <c r="E1045" s="266">
        <v>8</v>
      </c>
      <c r="F1045" s="266">
        <v>0</v>
      </c>
      <c r="G1045" s="266">
        <v>0</v>
      </c>
      <c r="H1045" s="266">
        <v>0</v>
      </c>
      <c r="I1045" s="267"/>
      <c r="J1045" s="266" t="s">
        <v>28</v>
      </c>
    </row>
    <row r="1046" spans="1:10" x14ac:dyDescent="0.15">
      <c r="A1046" s="266">
        <v>2023</v>
      </c>
      <c r="B1046" s="266">
        <v>11</v>
      </c>
      <c r="C1046" s="266" t="s">
        <v>124</v>
      </c>
      <c r="D1046" s="266">
        <v>0</v>
      </c>
      <c r="E1046" s="266">
        <v>3</v>
      </c>
      <c r="F1046" s="266">
        <v>0</v>
      </c>
      <c r="G1046" s="266">
        <v>0</v>
      </c>
      <c r="H1046" s="266">
        <v>0</v>
      </c>
      <c r="I1046" s="267"/>
      <c r="J1046" s="266" t="s">
        <v>24</v>
      </c>
    </row>
    <row r="1047" spans="1:10" x14ac:dyDescent="0.15">
      <c r="A1047" s="266">
        <v>2023</v>
      </c>
      <c r="B1047" s="266">
        <v>11</v>
      </c>
      <c r="C1047" s="266" t="s">
        <v>86</v>
      </c>
      <c r="D1047" s="266">
        <v>0</v>
      </c>
      <c r="E1047" s="266">
        <v>3</v>
      </c>
      <c r="F1047" s="266">
        <v>0</v>
      </c>
      <c r="G1047" s="266">
        <v>0</v>
      </c>
      <c r="H1047" s="266">
        <v>0</v>
      </c>
      <c r="I1047" s="267"/>
      <c r="J1047" s="266" t="s">
        <v>27</v>
      </c>
    </row>
    <row r="1048" spans="1:10" x14ac:dyDescent="0.15">
      <c r="A1048" s="266">
        <v>2023</v>
      </c>
      <c r="B1048" s="266">
        <v>11</v>
      </c>
      <c r="C1048" s="266" t="s">
        <v>83</v>
      </c>
      <c r="D1048" s="266">
        <v>0</v>
      </c>
      <c r="E1048" s="266">
        <v>15</v>
      </c>
      <c r="F1048" s="266">
        <v>0</v>
      </c>
      <c r="G1048" s="266">
        <v>0</v>
      </c>
      <c r="H1048" s="266">
        <v>0</v>
      </c>
      <c r="I1048" s="267"/>
      <c r="J1048" s="266" t="s">
        <v>26</v>
      </c>
    </row>
    <row r="1049" spans="1:10" x14ac:dyDescent="0.15">
      <c r="A1049" s="266">
        <v>2023</v>
      </c>
      <c r="B1049" s="266">
        <v>11</v>
      </c>
      <c r="C1049" s="266" t="s">
        <v>83</v>
      </c>
      <c r="D1049" s="266">
        <v>1</v>
      </c>
      <c r="E1049" s="266">
        <v>3</v>
      </c>
      <c r="F1049" s="266">
        <v>0</v>
      </c>
      <c r="G1049" s="266">
        <v>0</v>
      </c>
      <c r="H1049" s="266">
        <v>2</v>
      </c>
      <c r="I1049" s="267"/>
      <c r="J1049" s="266" t="s">
        <v>25</v>
      </c>
    </row>
    <row r="1050" spans="1:10" x14ac:dyDescent="0.15">
      <c r="A1050" s="266">
        <v>2023</v>
      </c>
      <c r="B1050" s="266">
        <v>12</v>
      </c>
      <c r="C1050" s="266" t="s">
        <v>123</v>
      </c>
      <c r="D1050" s="266">
        <v>0</v>
      </c>
      <c r="E1050" s="266">
        <v>17</v>
      </c>
      <c r="F1050" s="266">
        <v>0</v>
      </c>
      <c r="G1050" s="266">
        <v>0</v>
      </c>
      <c r="H1050" s="266">
        <v>0</v>
      </c>
      <c r="I1050" s="267"/>
      <c r="J1050" s="266" t="s">
        <v>28</v>
      </c>
    </row>
    <row r="1051" spans="1:10" x14ac:dyDescent="0.15">
      <c r="A1051" s="266">
        <v>2023</v>
      </c>
      <c r="B1051" s="266">
        <v>12</v>
      </c>
      <c r="C1051" s="266" t="s">
        <v>73</v>
      </c>
      <c r="D1051" s="266">
        <v>0</v>
      </c>
      <c r="E1051" s="266">
        <v>22</v>
      </c>
      <c r="F1051" s="266">
        <v>0</v>
      </c>
      <c r="G1051" s="266">
        <v>0</v>
      </c>
      <c r="H1051" s="266">
        <v>0</v>
      </c>
      <c r="I1051" s="267"/>
      <c r="J1051" s="266" t="s">
        <v>27</v>
      </c>
    </row>
    <row r="1052" spans="1:10" x14ac:dyDescent="0.15">
      <c r="A1052" s="266">
        <v>2023</v>
      </c>
      <c r="B1052" s="266">
        <v>12</v>
      </c>
      <c r="C1052" s="266" t="s">
        <v>76</v>
      </c>
      <c r="D1052" s="266">
        <v>3</v>
      </c>
      <c r="E1052" s="266">
        <v>33</v>
      </c>
      <c r="F1052" s="266">
        <v>0</v>
      </c>
      <c r="G1052" s="266">
        <v>0</v>
      </c>
      <c r="H1052" s="266">
        <v>3</v>
      </c>
      <c r="I1052" s="267"/>
      <c r="J1052" s="266" t="s">
        <v>24</v>
      </c>
    </row>
    <row r="1053" spans="1:10" x14ac:dyDescent="0.15">
      <c r="A1053" s="266">
        <v>2023</v>
      </c>
      <c r="B1053" s="266">
        <v>12</v>
      </c>
      <c r="C1053" s="266" t="s">
        <v>75</v>
      </c>
      <c r="D1053" s="266">
        <v>0</v>
      </c>
      <c r="E1053" s="266">
        <v>21</v>
      </c>
      <c r="F1053" s="266">
        <v>0</v>
      </c>
      <c r="G1053" s="266">
        <v>0</v>
      </c>
      <c r="H1053" s="266">
        <v>0</v>
      </c>
      <c r="I1053" s="267"/>
      <c r="J1053" s="266" t="s">
        <v>28</v>
      </c>
    </row>
    <row r="1054" spans="1:10" x14ac:dyDescent="0.15">
      <c r="A1054" s="266">
        <v>2023</v>
      </c>
      <c r="B1054" s="266">
        <v>12</v>
      </c>
      <c r="C1054" s="266" t="s">
        <v>81</v>
      </c>
      <c r="D1054" s="266">
        <v>1</v>
      </c>
      <c r="E1054" s="266">
        <v>2</v>
      </c>
      <c r="F1054" s="266">
        <v>0</v>
      </c>
      <c r="G1054" s="266">
        <v>1</v>
      </c>
      <c r="H1054" s="266">
        <v>0</v>
      </c>
      <c r="I1054" s="267"/>
      <c r="J1054" s="266" t="s">
        <v>25</v>
      </c>
    </row>
    <row r="1055" spans="1:10" x14ac:dyDescent="0.15">
      <c r="A1055" s="266">
        <v>2023</v>
      </c>
      <c r="B1055" s="266">
        <v>12</v>
      </c>
      <c r="C1055" s="266" t="s">
        <v>81</v>
      </c>
      <c r="D1055" s="266">
        <v>0</v>
      </c>
      <c r="E1055" s="266">
        <v>2</v>
      </c>
      <c r="F1055" s="266">
        <v>0</v>
      </c>
      <c r="G1055" s="266">
        <v>0</v>
      </c>
      <c r="H1055" s="266">
        <v>0</v>
      </c>
      <c r="I1055" s="267"/>
      <c r="J1055" s="266" t="s">
        <v>27</v>
      </c>
    </row>
    <row r="1056" spans="1:10" x14ac:dyDescent="0.15">
      <c r="A1056" s="266">
        <v>2023</v>
      </c>
      <c r="B1056" s="266">
        <v>12</v>
      </c>
      <c r="C1056" s="266" t="s">
        <v>124</v>
      </c>
      <c r="D1056" s="266">
        <v>4</v>
      </c>
      <c r="E1056" s="266">
        <v>32</v>
      </c>
      <c r="F1056" s="266">
        <v>0</v>
      </c>
      <c r="G1056" s="266">
        <v>1</v>
      </c>
      <c r="H1056" s="266">
        <v>3</v>
      </c>
      <c r="I1056" s="267"/>
      <c r="J1056" s="266" t="s">
        <v>27</v>
      </c>
    </row>
    <row r="1057" spans="1:10" x14ac:dyDescent="0.15">
      <c r="A1057" s="266">
        <v>2023</v>
      </c>
      <c r="B1057" s="266">
        <v>12</v>
      </c>
      <c r="C1057" s="266" t="s">
        <v>124</v>
      </c>
      <c r="D1057" s="266">
        <v>1</v>
      </c>
      <c r="E1057" s="266">
        <v>34</v>
      </c>
      <c r="F1057" s="266">
        <v>0</v>
      </c>
      <c r="G1057" s="266">
        <v>1</v>
      </c>
      <c r="H1057" s="266">
        <v>0</v>
      </c>
      <c r="I1057" s="267"/>
      <c r="J1057" s="266" t="s">
        <v>26</v>
      </c>
    </row>
    <row r="1058" spans="1:10" x14ac:dyDescent="0.15">
      <c r="A1058" s="266">
        <v>2023</v>
      </c>
      <c r="B1058" s="266">
        <v>12</v>
      </c>
      <c r="C1058" s="266" t="s">
        <v>86</v>
      </c>
      <c r="D1058" s="266">
        <v>0</v>
      </c>
      <c r="E1058" s="266">
        <v>10</v>
      </c>
      <c r="F1058" s="266">
        <v>0</v>
      </c>
      <c r="G1058" s="266">
        <v>0</v>
      </c>
      <c r="H1058" s="266">
        <v>0</v>
      </c>
      <c r="I1058" s="267"/>
      <c r="J1058" s="266" t="s">
        <v>27</v>
      </c>
    </row>
    <row r="1059" spans="1:10" x14ac:dyDescent="0.15">
      <c r="A1059" s="266">
        <v>2024</v>
      </c>
      <c r="B1059" s="266">
        <v>1</v>
      </c>
      <c r="C1059" s="266" t="s">
        <v>72</v>
      </c>
      <c r="D1059" s="266">
        <v>5</v>
      </c>
      <c r="E1059" s="266">
        <v>93</v>
      </c>
      <c r="F1059" s="266">
        <v>0</v>
      </c>
      <c r="G1059" s="266">
        <v>0</v>
      </c>
      <c r="H1059" s="266">
        <v>6</v>
      </c>
      <c r="I1059" s="267"/>
      <c r="J1059" s="266" t="s">
        <v>25</v>
      </c>
    </row>
    <row r="1060" spans="1:10" x14ac:dyDescent="0.15">
      <c r="A1060" s="266">
        <v>2024</v>
      </c>
      <c r="B1060" s="266">
        <v>1</v>
      </c>
      <c r="C1060" s="266" t="s">
        <v>74</v>
      </c>
      <c r="D1060" s="266">
        <v>0</v>
      </c>
      <c r="E1060" s="266">
        <v>6</v>
      </c>
      <c r="F1060" s="266">
        <v>0</v>
      </c>
      <c r="G1060" s="266">
        <v>0</v>
      </c>
      <c r="H1060" s="266">
        <v>0</v>
      </c>
      <c r="I1060" s="267"/>
      <c r="J1060" s="266" t="s">
        <v>25</v>
      </c>
    </row>
    <row r="1061" spans="1:10" x14ac:dyDescent="0.15">
      <c r="A1061" s="266">
        <v>2024</v>
      </c>
      <c r="B1061" s="266">
        <v>1</v>
      </c>
      <c r="C1061" s="266" t="s">
        <v>81</v>
      </c>
      <c r="D1061" s="266">
        <v>1</v>
      </c>
      <c r="E1061" s="266">
        <v>3</v>
      </c>
      <c r="F1061" s="266">
        <v>0</v>
      </c>
      <c r="G1061" s="266">
        <v>0</v>
      </c>
      <c r="H1061" s="266">
        <v>1</v>
      </c>
      <c r="I1061" s="267"/>
      <c r="J1061" s="266" t="s">
        <v>27</v>
      </c>
    </row>
    <row r="1062" spans="1:10" x14ac:dyDescent="0.15">
      <c r="A1062" s="266">
        <v>2024</v>
      </c>
      <c r="B1062" s="266">
        <v>1</v>
      </c>
      <c r="C1062" s="266" t="s">
        <v>81</v>
      </c>
      <c r="D1062" s="266">
        <v>0</v>
      </c>
      <c r="E1062" s="266">
        <v>5</v>
      </c>
      <c r="F1062" s="266">
        <v>0</v>
      </c>
      <c r="G1062" s="266">
        <v>0</v>
      </c>
      <c r="H1062" s="266">
        <v>0</v>
      </c>
      <c r="I1062" s="267"/>
      <c r="J1062" s="266" t="s">
        <v>26</v>
      </c>
    </row>
    <row r="1063" spans="1:10" x14ac:dyDescent="0.15">
      <c r="A1063" s="266">
        <v>2024</v>
      </c>
      <c r="B1063" s="266">
        <v>1</v>
      </c>
      <c r="C1063" s="266" t="s">
        <v>124</v>
      </c>
      <c r="D1063" s="266">
        <v>0</v>
      </c>
      <c r="E1063" s="266">
        <v>44</v>
      </c>
      <c r="F1063" s="266">
        <v>0</v>
      </c>
      <c r="G1063" s="266">
        <v>0</v>
      </c>
      <c r="H1063" s="266">
        <v>0</v>
      </c>
      <c r="I1063" s="267"/>
      <c r="J1063" s="266" t="s">
        <v>28</v>
      </c>
    </row>
    <row r="1064" spans="1:10" x14ac:dyDescent="0.15">
      <c r="A1064" s="266">
        <v>2024</v>
      </c>
      <c r="B1064" s="266">
        <v>1</v>
      </c>
      <c r="C1064" s="266" t="s">
        <v>82</v>
      </c>
      <c r="D1064" s="266">
        <v>0</v>
      </c>
      <c r="E1064" s="266">
        <v>6</v>
      </c>
      <c r="F1064" s="266">
        <v>0</v>
      </c>
      <c r="G1064" s="266">
        <v>0</v>
      </c>
      <c r="H1064" s="266">
        <v>0</v>
      </c>
      <c r="I1064" s="267"/>
      <c r="J1064" s="266" t="s">
        <v>27</v>
      </c>
    </row>
    <row r="1065" spans="1:10" x14ac:dyDescent="0.15">
      <c r="A1065" s="266">
        <v>2024</v>
      </c>
      <c r="B1065" s="266">
        <v>1</v>
      </c>
      <c r="C1065" s="266" t="s">
        <v>82</v>
      </c>
      <c r="D1065" s="266">
        <v>0</v>
      </c>
      <c r="E1065" s="266">
        <v>1</v>
      </c>
      <c r="F1065" s="266">
        <v>0</v>
      </c>
      <c r="G1065" s="266">
        <v>0</v>
      </c>
      <c r="H1065" s="266">
        <v>0</v>
      </c>
      <c r="I1065" s="267"/>
      <c r="J1065" s="266" t="s">
        <v>24</v>
      </c>
    </row>
    <row r="1066" spans="1:10" x14ac:dyDescent="0.15">
      <c r="A1066" s="266">
        <v>2024</v>
      </c>
      <c r="B1066" s="266">
        <v>1</v>
      </c>
      <c r="C1066" s="266" t="s">
        <v>83</v>
      </c>
      <c r="D1066" s="266">
        <v>0</v>
      </c>
      <c r="E1066" s="266">
        <v>16</v>
      </c>
      <c r="F1066" s="266">
        <v>0</v>
      </c>
      <c r="G1066" s="266">
        <v>0</v>
      </c>
      <c r="H1066" s="266">
        <v>0</v>
      </c>
      <c r="I1066" s="267"/>
      <c r="J1066" s="266" t="s">
        <v>28</v>
      </c>
    </row>
    <row r="1067" spans="1:10" x14ac:dyDescent="0.15">
      <c r="A1067" s="266">
        <v>2024</v>
      </c>
      <c r="B1067" s="266">
        <v>1</v>
      </c>
      <c r="C1067" s="266" t="s">
        <v>83</v>
      </c>
      <c r="D1067" s="266">
        <v>0</v>
      </c>
      <c r="E1067" s="266">
        <v>10</v>
      </c>
      <c r="F1067" s="266">
        <v>0</v>
      </c>
      <c r="G1067" s="266">
        <v>0</v>
      </c>
      <c r="H1067" s="266">
        <v>0</v>
      </c>
      <c r="I1067" s="267"/>
      <c r="J1067" s="266" t="s">
        <v>26</v>
      </c>
    </row>
    <row r="1068" spans="1:10" x14ac:dyDescent="0.15">
      <c r="A1068" s="266">
        <v>2024</v>
      </c>
      <c r="B1068" s="266">
        <v>1</v>
      </c>
      <c r="C1068" s="266" t="s">
        <v>85</v>
      </c>
      <c r="D1068" s="266">
        <v>0</v>
      </c>
      <c r="E1068" s="266">
        <v>7</v>
      </c>
      <c r="F1068" s="266">
        <v>0</v>
      </c>
      <c r="G1068" s="266">
        <v>0</v>
      </c>
      <c r="H1068" s="266">
        <v>0</v>
      </c>
      <c r="I1068" s="267"/>
      <c r="J1068" s="266" t="s">
        <v>27</v>
      </c>
    </row>
    <row r="1069" spans="1:10" x14ac:dyDescent="0.15">
      <c r="A1069" s="266">
        <v>2024</v>
      </c>
      <c r="B1069" s="266">
        <v>1</v>
      </c>
      <c r="C1069" s="266" t="s">
        <v>85</v>
      </c>
      <c r="D1069" s="266">
        <v>0</v>
      </c>
      <c r="E1069" s="266">
        <v>2</v>
      </c>
      <c r="F1069" s="266">
        <v>0</v>
      </c>
      <c r="G1069" s="266">
        <v>0</v>
      </c>
      <c r="H1069" s="266">
        <v>0</v>
      </c>
      <c r="I1069" s="267"/>
      <c r="J1069" s="266" t="s">
        <v>26</v>
      </c>
    </row>
    <row r="1070" spans="1:10" x14ac:dyDescent="0.15">
      <c r="A1070" s="266">
        <v>2024</v>
      </c>
      <c r="B1070" s="266">
        <v>1</v>
      </c>
      <c r="C1070" s="266" t="s">
        <v>84</v>
      </c>
      <c r="D1070" s="266">
        <v>0</v>
      </c>
      <c r="E1070" s="266">
        <v>1</v>
      </c>
      <c r="F1070" s="266">
        <v>0</v>
      </c>
      <c r="G1070" s="266">
        <v>0</v>
      </c>
      <c r="H1070" s="266">
        <v>0</v>
      </c>
      <c r="I1070" s="267"/>
      <c r="J1070" s="266" t="s">
        <v>25</v>
      </c>
    </row>
    <row r="1071" spans="1:10" x14ac:dyDescent="0.15">
      <c r="A1071" s="266">
        <v>2024</v>
      </c>
      <c r="B1071" s="266">
        <v>2</v>
      </c>
      <c r="C1071" s="266" t="s">
        <v>73</v>
      </c>
      <c r="D1071" s="266">
        <v>0</v>
      </c>
      <c r="E1071" s="266">
        <v>17</v>
      </c>
      <c r="F1071" s="266">
        <v>0</v>
      </c>
      <c r="G1071" s="266">
        <v>0</v>
      </c>
      <c r="H1071" s="266">
        <v>0</v>
      </c>
      <c r="I1071" s="267"/>
      <c r="J1071" s="266" t="s">
        <v>27</v>
      </c>
    </row>
    <row r="1072" spans="1:10" x14ac:dyDescent="0.15">
      <c r="A1072" s="266">
        <v>2024</v>
      </c>
      <c r="B1072" s="266">
        <v>2</v>
      </c>
      <c r="C1072" s="266" t="s">
        <v>77</v>
      </c>
      <c r="D1072" s="266">
        <v>0</v>
      </c>
      <c r="E1072" s="266">
        <v>4</v>
      </c>
      <c r="F1072" s="266">
        <v>0</v>
      </c>
      <c r="G1072" s="266">
        <v>0</v>
      </c>
      <c r="H1072" s="266">
        <v>0</v>
      </c>
      <c r="I1072" s="267"/>
      <c r="J1072" s="266" t="s">
        <v>28</v>
      </c>
    </row>
    <row r="1073" spans="1:10" x14ac:dyDescent="0.15">
      <c r="A1073" s="266">
        <v>2024</v>
      </c>
      <c r="B1073" s="266">
        <v>2</v>
      </c>
      <c r="C1073" s="266" t="s">
        <v>80</v>
      </c>
      <c r="D1073" s="266">
        <v>2</v>
      </c>
      <c r="E1073" s="266">
        <v>44</v>
      </c>
      <c r="F1073" s="266">
        <v>0</v>
      </c>
      <c r="G1073" s="266">
        <v>1</v>
      </c>
      <c r="H1073" s="266">
        <v>1</v>
      </c>
      <c r="I1073" s="267"/>
      <c r="J1073" s="266" t="s">
        <v>28</v>
      </c>
    </row>
    <row r="1074" spans="1:10" x14ac:dyDescent="0.15">
      <c r="A1074" s="266">
        <v>2024</v>
      </c>
      <c r="B1074" s="266">
        <v>2</v>
      </c>
      <c r="C1074" s="266" t="s">
        <v>79</v>
      </c>
      <c r="D1074" s="266">
        <v>0</v>
      </c>
      <c r="E1074" s="266">
        <v>6</v>
      </c>
      <c r="F1074" s="266">
        <v>0</v>
      </c>
      <c r="G1074" s="266">
        <v>0</v>
      </c>
      <c r="H1074" s="266">
        <v>0</v>
      </c>
      <c r="I1074" s="267"/>
      <c r="J1074" s="266" t="s">
        <v>26</v>
      </c>
    </row>
    <row r="1075" spans="1:10" x14ac:dyDescent="0.15">
      <c r="A1075" s="266">
        <v>2024</v>
      </c>
      <c r="B1075" s="266">
        <v>2</v>
      </c>
      <c r="C1075" s="266" t="s">
        <v>124</v>
      </c>
      <c r="D1075" s="266">
        <v>1</v>
      </c>
      <c r="E1075" s="266">
        <v>36</v>
      </c>
      <c r="F1075" s="266">
        <v>0</v>
      </c>
      <c r="G1075" s="266">
        <v>0</v>
      </c>
      <c r="H1075" s="266">
        <v>1</v>
      </c>
      <c r="I1075" s="267"/>
      <c r="J1075" s="266" t="s">
        <v>28</v>
      </c>
    </row>
    <row r="1076" spans="1:10" x14ac:dyDescent="0.15">
      <c r="A1076" s="266">
        <v>2024</v>
      </c>
      <c r="B1076" s="266">
        <v>2</v>
      </c>
      <c r="C1076" s="266" t="s">
        <v>124</v>
      </c>
      <c r="D1076" s="266">
        <v>2</v>
      </c>
      <c r="E1076" s="266">
        <v>11</v>
      </c>
      <c r="F1076" s="266">
        <v>0</v>
      </c>
      <c r="G1076" s="266">
        <v>0</v>
      </c>
      <c r="H1076" s="266">
        <v>2</v>
      </c>
      <c r="I1076" s="267"/>
      <c r="J1076" s="266" t="s">
        <v>25</v>
      </c>
    </row>
    <row r="1077" spans="1:10" x14ac:dyDescent="0.15">
      <c r="A1077" s="266">
        <v>2024</v>
      </c>
      <c r="B1077" s="266">
        <v>2</v>
      </c>
      <c r="C1077" s="266" t="s">
        <v>82</v>
      </c>
      <c r="D1077" s="266">
        <v>0</v>
      </c>
      <c r="E1077" s="266">
        <v>4</v>
      </c>
      <c r="F1077" s="266">
        <v>0</v>
      </c>
      <c r="G1077" s="266">
        <v>0</v>
      </c>
      <c r="H1077" s="266">
        <v>0</v>
      </c>
      <c r="I1077" s="267"/>
      <c r="J1077" s="266" t="s">
        <v>27</v>
      </c>
    </row>
    <row r="1078" spans="1:10" x14ac:dyDescent="0.15">
      <c r="A1078" s="266">
        <v>2024</v>
      </c>
      <c r="B1078" s="266">
        <v>2</v>
      </c>
      <c r="C1078" s="266" t="s">
        <v>124</v>
      </c>
      <c r="D1078" s="266">
        <v>1</v>
      </c>
      <c r="E1078" s="266">
        <v>2</v>
      </c>
      <c r="F1078" s="266">
        <v>0</v>
      </c>
      <c r="G1078" s="266">
        <v>0</v>
      </c>
      <c r="H1078" s="266">
        <v>2</v>
      </c>
      <c r="I1078" s="267"/>
      <c r="J1078" s="266" t="s">
        <v>24</v>
      </c>
    </row>
    <row r="1079" spans="1:10" x14ac:dyDescent="0.15">
      <c r="A1079" s="266">
        <v>2024</v>
      </c>
      <c r="B1079" s="266">
        <v>2</v>
      </c>
      <c r="C1079" s="266" t="s">
        <v>84</v>
      </c>
      <c r="D1079" s="266">
        <v>0</v>
      </c>
      <c r="E1079" s="266">
        <v>4</v>
      </c>
      <c r="F1079" s="266">
        <v>0</v>
      </c>
      <c r="G1079" s="266">
        <v>0</v>
      </c>
      <c r="H1079" s="266">
        <v>0</v>
      </c>
      <c r="I1079" s="267"/>
      <c r="J1079" s="266" t="s">
        <v>26</v>
      </c>
    </row>
    <row r="1080" spans="1:10" x14ac:dyDescent="0.15">
      <c r="A1080" s="266">
        <v>2024</v>
      </c>
      <c r="B1080" s="266">
        <v>2</v>
      </c>
      <c r="C1080" s="266" t="s">
        <v>83</v>
      </c>
      <c r="D1080" s="266">
        <v>0</v>
      </c>
      <c r="E1080" s="266">
        <v>14</v>
      </c>
      <c r="F1080" s="266">
        <v>0</v>
      </c>
      <c r="G1080" s="266">
        <v>0</v>
      </c>
      <c r="H1080" s="266">
        <v>0</v>
      </c>
      <c r="I1080" s="267"/>
      <c r="J1080" s="266" t="s">
        <v>28</v>
      </c>
    </row>
    <row r="1081" spans="1:10" x14ac:dyDescent="0.15">
      <c r="A1081" s="266">
        <v>2024</v>
      </c>
      <c r="B1081" s="266">
        <v>2</v>
      </c>
      <c r="C1081" s="266" t="s">
        <v>84</v>
      </c>
      <c r="D1081" s="266">
        <v>0</v>
      </c>
      <c r="E1081" s="266">
        <v>3</v>
      </c>
      <c r="F1081" s="266">
        <v>0</v>
      </c>
      <c r="G1081" s="266">
        <v>0</v>
      </c>
      <c r="H1081" s="266">
        <v>0</v>
      </c>
      <c r="I1081" s="267"/>
      <c r="J1081" s="266" t="s">
        <v>27</v>
      </c>
    </row>
    <row r="1082" spans="1:10" x14ac:dyDescent="0.15">
      <c r="A1082" s="266">
        <v>2024</v>
      </c>
      <c r="B1082" s="266">
        <v>2</v>
      </c>
      <c r="C1082" s="266" t="s">
        <v>85</v>
      </c>
      <c r="D1082" s="266">
        <v>0</v>
      </c>
      <c r="E1082" s="266">
        <v>3</v>
      </c>
      <c r="F1082" s="266">
        <v>0</v>
      </c>
      <c r="G1082" s="266">
        <v>0</v>
      </c>
      <c r="H1082" s="266">
        <v>0</v>
      </c>
      <c r="I1082" s="267"/>
      <c r="J1082" s="266" t="s">
        <v>27</v>
      </c>
    </row>
    <row r="1083" spans="1:10" x14ac:dyDescent="0.15">
      <c r="A1083" s="266">
        <v>2024</v>
      </c>
      <c r="B1083" s="266">
        <v>2</v>
      </c>
      <c r="C1083" s="266" t="s">
        <v>85</v>
      </c>
      <c r="D1083" s="266">
        <v>0</v>
      </c>
      <c r="E1083" s="266">
        <v>1</v>
      </c>
      <c r="F1083" s="266">
        <v>0</v>
      </c>
      <c r="G1083" s="266">
        <v>0</v>
      </c>
      <c r="H1083" s="266">
        <v>0</v>
      </c>
      <c r="I1083" s="267"/>
      <c r="J1083" s="266" t="s">
        <v>26</v>
      </c>
    </row>
    <row r="1084" spans="1:10" x14ac:dyDescent="0.15">
      <c r="A1084" s="266">
        <v>2024</v>
      </c>
      <c r="B1084" s="266">
        <v>3</v>
      </c>
      <c r="C1084" s="266" t="s">
        <v>78</v>
      </c>
      <c r="D1084" s="266">
        <v>1</v>
      </c>
      <c r="E1084" s="266">
        <v>18</v>
      </c>
      <c r="F1084" s="266">
        <v>0</v>
      </c>
      <c r="G1084" s="266">
        <v>0</v>
      </c>
      <c r="H1084" s="266">
        <v>1</v>
      </c>
      <c r="I1084" s="267"/>
      <c r="J1084" s="266" t="s">
        <v>25</v>
      </c>
    </row>
    <row r="1085" spans="1:10" x14ac:dyDescent="0.15">
      <c r="A1085" s="266">
        <v>2024</v>
      </c>
      <c r="B1085" s="266">
        <v>3</v>
      </c>
      <c r="C1085" s="266" t="s">
        <v>77</v>
      </c>
      <c r="D1085" s="266">
        <v>0</v>
      </c>
      <c r="E1085" s="266">
        <v>6</v>
      </c>
      <c r="F1085" s="266">
        <v>0</v>
      </c>
      <c r="G1085" s="266">
        <v>0</v>
      </c>
      <c r="H1085" s="266">
        <v>0</v>
      </c>
      <c r="I1085" s="267"/>
      <c r="J1085" s="266" t="s">
        <v>28</v>
      </c>
    </row>
    <row r="1086" spans="1:10" x14ac:dyDescent="0.15">
      <c r="A1086" s="266">
        <v>2024</v>
      </c>
      <c r="B1086" s="266">
        <v>3</v>
      </c>
      <c r="C1086" s="266" t="s">
        <v>80</v>
      </c>
      <c r="D1086" s="266">
        <v>0</v>
      </c>
      <c r="E1086" s="266">
        <v>25</v>
      </c>
      <c r="F1086" s="266">
        <v>0</v>
      </c>
      <c r="G1086" s="266">
        <v>0</v>
      </c>
      <c r="H1086" s="266">
        <v>0</v>
      </c>
      <c r="I1086" s="267"/>
      <c r="J1086" s="266" t="s">
        <v>26</v>
      </c>
    </row>
    <row r="1087" spans="1:10" x14ac:dyDescent="0.15">
      <c r="A1087" s="266">
        <v>2024</v>
      </c>
      <c r="B1087" s="266">
        <v>3</v>
      </c>
      <c r="C1087" s="266" t="s">
        <v>80</v>
      </c>
      <c r="D1087" s="266">
        <v>1</v>
      </c>
      <c r="E1087" s="266">
        <v>33</v>
      </c>
      <c r="F1087" s="266">
        <v>0</v>
      </c>
      <c r="G1087" s="266">
        <v>0</v>
      </c>
      <c r="H1087" s="266">
        <v>1</v>
      </c>
      <c r="I1087" s="267"/>
      <c r="J1087" s="266" t="s">
        <v>27</v>
      </c>
    </row>
    <row r="1088" spans="1:10" x14ac:dyDescent="0.15">
      <c r="A1088" s="266">
        <v>2024</v>
      </c>
      <c r="B1088" s="266">
        <v>3</v>
      </c>
      <c r="C1088" s="266" t="s">
        <v>81</v>
      </c>
      <c r="D1088" s="266">
        <v>0</v>
      </c>
      <c r="E1088" s="266">
        <v>1</v>
      </c>
      <c r="F1088" s="266">
        <v>0</v>
      </c>
      <c r="G1088" s="266">
        <v>0</v>
      </c>
      <c r="H1088" s="266">
        <v>0</v>
      </c>
      <c r="I1088" s="267"/>
      <c r="J1088" s="266" t="s">
        <v>25</v>
      </c>
    </row>
    <row r="1089" spans="1:10" x14ac:dyDescent="0.15">
      <c r="A1089" s="266">
        <v>2024</v>
      </c>
      <c r="B1089" s="266">
        <v>3</v>
      </c>
      <c r="C1089" s="266" t="s">
        <v>86</v>
      </c>
      <c r="D1089" s="266">
        <v>2</v>
      </c>
      <c r="E1089" s="266">
        <v>4</v>
      </c>
      <c r="F1089" s="266">
        <v>0</v>
      </c>
      <c r="G1089" s="266">
        <v>1</v>
      </c>
      <c r="H1089" s="266">
        <v>1</v>
      </c>
      <c r="I1089" s="267"/>
      <c r="J1089" s="266" t="s">
        <v>26</v>
      </c>
    </row>
    <row r="1090" spans="1:10" x14ac:dyDescent="0.15">
      <c r="A1090" s="266">
        <v>2024</v>
      </c>
      <c r="B1090" s="266">
        <v>3</v>
      </c>
      <c r="C1090" s="266" t="s">
        <v>82</v>
      </c>
      <c r="D1090" s="266">
        <v>2</v>
      </c>
      <c r="E1090" s="266">
        <v>1</v>
      </c>
      <c r="F1090" s="266">
        <v>0</v>
      </c>
      <c r="G1090" s="266">
        <v>0</v>
      </c>
      <c r="H1090" s="266">
        <v>3</v>
      </c>
      <c r="I1090" s="267"/>
      <c r="J1090" s="266" t="s">
        <v>26</v>
      </c>
    </row>
    <row r="1091" spans="1:10" x14ac:dyDescent="0.15">
      <c r="A1091" s="266">
        <v>2024</v>
      </c>
      <c r="B1091" s="266">
        <v>3</v>
      </c>
      <c r="C1091" s="266" t="s">
        <v>83</v>
      </c>
      <c r="D1091" s="266">
        <v>1</v>
      </c>
      <c r="E1091" s="266">
        <v>7</v>
      </c>
      <c r="F1091" s="266">
        <v>0</v>
      </c>
      <c r="G1091" s="266">
        <v>0</v>
      </c>
      <c r="H1091" s="266">
        <v>1</v>
      </c>
      <c r="I1091" s="267"/>
      <c r="J1091" s="266" t="s">
        <v>26</v>
      </c>
    </row>
    <row r="1092" spans="1:10" x14ac:dyDescent="0.15">
      <c r="A1092" s="266">
        <v>2024</v>
      </c>
      <c r="B1092" s="266">
        <v>3</v>
      </c>
      <c r="C1092" s="266" t="s">
        <v>86</v>
      </c>
      <c r="D1092" s="266">
        <v>0</v>
      </c>
      <c r="E1092" s="266">
        <v>3</v>
      </c>
      <c r="F1092" s="266">
        <v>0</v>
      </c>
      <c r="G1092" s="266">
        <v>0</v>
      </c>
      <c r="H1092" s="266">
        <v>0</v>
      </c>
      <c r="I1092" s="267"/>
      <c r="J1092" s="266" t="s">
        <v>25</v>
      </c>
    </row>
    <row r="1093" spans="1:10" x14ac:dyDescent="0.15">
      <c r="A1093" s="266">
        <v>2024</v>
      </c>
      <c r="B1093" s="266">
        <v>3</v>
      </c>
      <c r="C1093" s="266" t="s">
        <v>83</v>
      </c>
      <c r="D1093" s="266">
        <v>0</v>
      </c>
      <c r="E1093" s="266">
        <v>5</v>
      </c>
      <c r="F1093" s="266">
        <v>0</v>
      </c>
      <c r="G1093" s="266">
        <v>0</v>
      </c>
      <c r="H1093" s="266">
        <v>0</v>
      </c>
      <c r="I1093" s="267"/>
      <c r="J1093" s="266" t="s">
        <v>24</v>
      </c>
    </row>
    <row r="1094" spans="1:10" x14ac:dyDescent="0.15">
      <c r="A1094" s="266">
        <v>2023</v>
      </c>
      <c r="B1094" s="266">
        <v>1</v>
      </c>
      <c r="C1094" s="266" t="s">
        <v>72</v>
      </c>
      <c r="D1094" s="266">
        <v>10</v>
      </c>
      <c r="E1094" s="266">
        <v>87</v>
      </c>
      <c r="F1094" s="266">
        <v>0</v>
      </c>
      <c r="G1094" s="266">
        <v>2</v>
      </c>
      <c r="H1094" s="266">
        <v>11</v>
      </c>
      <c r="I1094" s="267"/>
      <c r="J1094" s="266" t="s">
        <v>26</v>
      </c>
    </row>
    <row r="1095" spans="1:10" x14ac:dyDescent="0.15">
      <c r="A1095" s="266">
        <v>2023</v>
      </c>
      <c r="B1095" s="266">
        <v>1</v>
      </c>
      <c r="C1095" s="266" t="s">
        <v>123</v>
      </c>
      <c r="D1095" s="266">
        <v>0</v>
      </c>
      <c r="E1095" s="266">
        <v>10</v>
      </c>
      <c r="F1095" s="266">
        <v>0</v>
      </c>
      <c r="G1095" s="266">
        <v>0</v>
      </c>
      <c r="H1095" s="266">
        <v>0</v>
      </c>
      <c r="I1095" s="267"/>
      <c r="J1095" s="266" t="s">
        <v>26</v>
      </c>
    </row>
    <row r="1096" spans="1:10" x14ac:dyDescent="0.15">
      <c r="A1096" s="266">
        <v>2023</v>
      </c>
      <c r="B1096" s="266">
        <v>1</v>
      </c>
      <c r="C1096" s="266" t="s">
        <v>73</v>
      </c>
      <c r="D1096" s="266">
        <v>1</v>
      </c>
      <c r="E1096" s="266">
        <v>22</v>
      </c>
      <c r="F1096" s="266">
        <v>0</v>
      </c>
      <c r="G1096" s="266">
        <v>0</v>
      </c>
      <c r="H1096" s="266">
        <v>1</v>
      </c>
      <c r="I1096" s="267"/>
      <c r="J1096" s="266" t="s">
        <v>26</v>
      </c>
    </row>
    <row r="1097" spans="1:10" x14ac:dyDescent="0.15">
      <c r="A1097" s="266">
        <v>2023</v>
      </c>
      <c r="B1097" s="266">
        <v>1</v>
      </c>
      <c r="C1097" s="266" t="s">
        <v>74</v>
      </c>
      <c r="D1097" s="266">
        <v>0</v>
      </c>
      <c r="E1097" s="266">
        <v>5</v>
      </c>
      <c r="F1097" s="266">
        <v>0</v>
      </c>
      <c r="G1097" s="266">
        <v>0</v>
      </c>
      <c r="H1097" s="266">
        <v>0</v>
      </c>
      <c r="I1097" s="267"/>
      <c r="J1097" s="266" t="s">
        <v>24</v>
      </c>
    </row>
    <row r="1098" spans="1:10" x14ac:dyDescent="0.15">
      <c r="A1098" s="266">
        <v>2023</v>
      </c>
      <c r="B1098" s="266">
        <v>1</v>
      </c>
      <c r="C1098" s="266" t="s">
        <v>76</v>
      </c>
      <c r="D1098" s="266">
        <v>1</v>
      </c>
      <c r="E1098" s="266">
        <v>15</v>
      </c>
      <c r="F1098" s="266">
        <v>0</v>
      </c>
      <c r="G1098" s="266">
        <v>0</v>
      </c>
      <c r="H1098" s="266">
        <v>1</v>
      </c>
      <c r="I1098" s="267"/>
      <c r="J1098" s="266" t="s">
        <v>26</v>
      </c>
    </row>
    <row r="1099" spans="1:10" x14ac:dyDescent="0.15">
      <c r="A1099" s="266">
        <v>2023</v>
      </c>
      <c r="B1099" s="266">
        <v>1</v>
      </c>
      <c r="C1099" s="266" t="s">
        <v>77</v>
      </c>
      <c r="D1099" s="266">
        <v>0</v>
      </c>
      <c r="E1099" s="266">
        <v>3</v>
      </c>
      <c r="F1099" s="266">
        <v>0</v>
      </c>
      <c r="G1099" s="266">
        <v>0</v>
      </c>
      <c r="H1099" s="266">
        <v>0</v>
      </c>
      <c r="I1099" s="267"/>
      <c r="J1099" s="266" t="s">
        <v>24</v>
      </c>
    </row>
    <row r="1100" spans="1:10" x14ac:dyDescent="0.15">
      <c r="A1100" s="266">
        <v>2023</v>
      </c>
      <c r="B1100" s="266">
        <v>1</v>
      </c>
      <c r="C1100" s="266" t="s">
        <v>77</v>
      </c>
      <c r="D1100" s="266">
        <v>0</v>
      </c>
      <c r="E1100" s="266">
        <v>10</v>
      </c>
      <c r="F1100" s="266">
        <v>0</v>
      </c>
      <c r="G1100" s="266">
        <v>0</v>
      </c>
      <c r="H1100" s="266">
        <v>0</v>
      </c>
      <c r="I1100" s="267"/>
      <c r="J1100" s="266" t="s">
        <v>27</v>
      </c>
    </row>
    <row r="1101" spans="1:10" x14ac:dyDescent="0.15">
      <c r="A1101" s="266">
        <v>2023</v>
      </c>
      <c r="B1101" s="266">
        <v>1</v>
      </c>
      <c r="C1101" s="266" t="s">
        <v>81</v>
      </c>
      <c r="D1101" s="266">
        <v>1</v>
      </c>
      <c r="E1101" s="266">
        <v>0</v>
      </c>
      <c r="F1101" s="266">
        <v>0</v>
      </c>
      <c r="G1101" s="266">
        <v>0</v>
      </c>
      <c r="H1101" s="266">
        <v>1</v>
      </c>
      <c r="I1101" s="267"/>
      <c r="J1101" s="266" t="s">
        <v>25</v>
      </c>
    </row>
    <row r="1102" spans="1:10" x14ac:dyDescent="0.15">
      <c r="A1102" s="266">
        <v>2023</v>
      </c>
      <c r="B1102" s="266">
        <v>1</v>
      </c>
      <c r="C1102" s="266" t="s">
        <v>86</v>
      </c>
      <c r="D1102" s="266">
        <v>0</v>
      </c>
      <c r="E1102" s="266">
        <v>5</v>
      </c>
      <c r="F1102" s="266">
        <v>0</v>
      </c>
      <c r="G1102" s="266">
        <v>0</v>
      </c>
      <c r="H1102" s="266">
        <v>0</v>
      </c>
      <c r="I1102" s="267"/>
      <c r="J1102" s="266" t="s">
        <v>28</v>
      </c>
    </row>
    <row r="1103" spans="1:10" x14ac:dyDescent="0.15">
      <c r="A1103" s="266">
        <v>2023</v>
      </c>
      <c r="B1103" s="266">
        <v>1</v>
      </c>
      <c r="C1103" s="266" t="s">
        <v>85</v>
      </c>
      <c r="D1103" s="266">
        <v>0</v>
      </c>
      <c r="E1103" s="266">
        <v>3</v>
      </c>
      <c r="F1103" s="266">
        <v>0</v>
      </c>
      <c r="G1103" s="266">
        <v>0</v>
      </c>
      <c r="H1103" s="266">
        <v>0</v>
      </c>
      <c r="I1103" s="267"/>
      <c r="J1103" s="266" t="s">
        <v>27</v>
      </c>
    </row>
    <row r="1104" spans="1:10" x14ac:dyDescent="0.15">
      <c r="A1104" s="266">
        <v>2023</v>
      </c>
      <c r="B1104" s="266">
        <v>1</v>
      </c>
      <c r="C1104" s="266" t="s">
        <v>86</v>
      </c>
      <c r="D1104" s="266">
        <v>0</v>
      </c>
      <c r="E1104" s="266">
        <v>2</v>
      </c>
      <c r="F1104" s="266">
        <v>0</v>
      </c>
      <c r="G1104" s="266">
        <v>0</v>
      </c>
      <c r="H1104" s="266">
        <v>0</v>
      </c>
      <c r="I1104" s="267"/>
      <c r="J1104" s="266" t="s">
        <v>25</v>
      </c>
    </row>
    <row r="1105" spans="1:10" x14ac:dyDescent="0.15">
      <c r="A1105" s="266">
        <v>2023</v>
      </c>
      <c r="B1105" s="266">
        <v>2</v>
      </c>
      <c r="C1105" s="266" t="s">
        <v>123</v>
      </c>
      <c r="D1105" s="266">
        <v>0</v>
      </c>
      <c r="E1105" s="266">
        <v>6</v>
      </c>
      <c r="F1105" s="266">
        <v>0</v>
      </c>
      <c r="G1105" s="266">
        <v>0</v>
      </c>
      <c r="H1105" s="266">
        <v>0</v>
      </c>
      <c r="I1105" s="267"/>
      <c r="J1105" s="266" t="s">
        <v>26</v>
      </c>
    </row>
    <row r="1106" spans="1:10" x14ac:dyDescent="0.15">
      <c r="A1106" s="266">
        <v>2023</v>
      </c>
      <c r="B1106" s="266">
        <v>2</v>
      </c>
      <c r="C1106" s="266" t="s">
        <v>73</v>
      </c>
      <c r="D1106" s="266">
        <v>0</v>
      </c>
      <c r="E1106" s="266">
        <v>12</v>
      </c>
      <c r="F1106" s="266">
        <v>0</v>
      </c>
      <c r="G1106" s="266">
        <v>0</v>
      </c>
      <c r="H1106" s="266">
        <v>0</v>
      </c>
      <c r="I1106" s="267"/>
      <c r="J1106" s="266" t="s">
        <v>28</v>
      </c>
    </row>
    <row r="1107" spans="1:10" x14ac:dyDescent="0.15">
      <c r="A1107" s="266">
        <v>2023</v>
      </c>
      <c r="B1107" s="266">
        <v>2</v>
      </c>
      <c r="C1107" s="266" t="s">
        <v>73</v>
      </c>
      <c r="D1107" s="266">
        <v>1</v>
      </c>
      <c r="E1107" s="266">
        <v>20</v>
      </c>
      <c r="F1107" s="266">
        <v>0</v>
      </c>
      <c r="G1107" s="266">
        <v>1</v>
      </c>
      <c r="H1107" s="266">
        <v>0</v>
      </c>
      <c r="I1107" s="267"/>
      <c r="J1107" s="266" t="s">
        <v>26</v>
      </c>
    </row>
    <row r="1108" spans="1:10" x14ac:dyDescent="0.15">
      <c r="A1108" s="266">
        <v>2023</v>
      </c>
      <c r="B1108" s="266">
        <v>2</v>
      </c>
      <c r="C1108" s="266" t="s">
        <v>76</v>
      </c>
      <c r="D1108" s="266">
        <v>1</v>
      </c>
      <c r="E1108" s="266">
        <v>12</v>
      </c>
      <c r="F1108" s="266">
        <v>0</v>
      </c>
      <c r="G1108" s="266">
        <v>0</v>
      </c>
      <c r="H1108" s="266">
        <v>1</v>
      </c>
      <c r="I1108" s="267"/>
      <c r="J1108" s="266" t="s">
        <v>26</v>
      </c>
    </row>
    <row r="1109" spans="1:10" x14ac:dyDescent="0.15">
      <c r="A1109" s="266">
        <v>2023</v>
      </c>
      <c r="B1109" s="266">
        <v>2</v>
      </c>
      <c r="C1109" s="266" t="s">
        <v>77</v>
      </c>
      <c r="D1109" s="266">
        <v>0</v>
      </c>
      <c r="E1109" s="266">
        <v>8</v>
      </c>
      <c r="F1109" s="266">
        <v>0</v>
      </c>
      <c r="G1109" s="266">
        <v>0</v>
      </c>
      <c r="H1109" s="266">
        <v>0</v>
      </c>
      <c r="I1109" s="267"/>
      <c r="J1109" s="266" t="s">
        <v>28</v>
      </c>
    </row>
    <row r="1110" spans="1:10" x14ac:dyDescent="0.15">
      <c r="A1110" s="266">
        <v>2023</v>
      </c>
      <c r="B1110" s="266">
        <v>2</v>
      </c>
      <c r="C1110" s="266" t="s">
        <v>79</v>
      </c>
      <c r="D1110" s="266">
        <v>0</v>
      </c>
      <c r="E1110" s="266">
        <v>1</v>
      </c>
      <c r="F1110" s="266">
        <v>0</v>
      </c>
      <c r="G1110" s="266">
        <v>0</v>
      </c>
      <c r="H1110" s="266">
        <v>0</v>
      </c>
      <c r="I1110" s="267"/>
      <c r="J1110" s="266" t="s">
        <v>26</v>
      </c>
    </row>
    <row r="1111" spans="1:10" x14ac:dyDescent="0.15">
      <c r="A1111" s="266">
        <v>2023</v>
      </c>
      <c r="B1111" s="266">
        <v>2</v>
      </c>
      <c r="C1111" s="266" t="s">
        <v>124</v>
      </c>
      <c r="D1111" s="266">
        <v>1</v>
      </c>
      <c r="E1111" s="266">
        <v>9</v>
      </c>
      <c r="F1111" s="266">
        <v>0</v>
      </c>
      <c r="G1111" s="266">
        <v>0</v>
      </c>
      <c r="H1111" s="266">
        <v>1</v>
      </c>
      <c r="I1111" s="267"/>
      <c r="J1111" s="266" t="s">
        <v>25</v>
      </c>
    </row>
    <row r="1112" spans="1:10" x14ac:dyDescent="0.15">
      <c r="A1112" s="266">
        <v>2023</v>
      </c>
      <c r="B1112" s="266">
        <v>2</v>
      </c>
      <c r="C1112" s="266" t="s">
        <v>86</v>
      </c>
      <c r="D1112" s="266">
        <v>1</v>
      </c>
      <c r="E1112" s="266">
        <v>3</v>
      </c>
      <c r="F1112" s="266">
        <v>0</v>
      </c>
      <c r="G1112" s="266">
        <v>1</v>
      </c>
      <c r="H1112" s="266">
        <v>0</v>
      </c>
      <c r="I1112" s="267"/>
      <c r="J1112" s="266" t="s">
        <v>27</v>
      </c>
    </row>
    <row r="1113" spans="1:10" x14ac:dyDescent="0.15">
      <c r="A1113" s="266">
        <v>2023</v>
      </c>
      <c r="B1113" s="266">
        <v>2</v>
      </c>
      <c r="C1113" s="266" t="s">
        <v>124</v>
      </c>
      <c r="D1113" s="266">
        <v>0</v>
      </c>
      <c r="E1113" s="266">
        <v>36</v>
      </c>
      <c r="F1113" s="266">
        <v>0</v>
      </c>
      <c r="G1113" s="266">
        <v>0</v>
      </c>
      <c r="H1113" s="266">
        <v>0</v>
      </c>
      <c r="I1113" s="267"/>
      <c r="J1113" s="266" t="s">
        <v>28</v>
      </c>
    </row>
    <row r="1114" spans="1:10" x14ac:dyDescent="0.15">
      <c r="A1114" s="266">
        <v>2023</v>
      </c>
      <c r="B1114" s="266">
        <v>2</v>
      </c>
      <c r="C1114" s="266" t="s">
        <v>82</v>
      </c>
      <c r="D1114" s="266">
        <v>0</v>
      </c>
      <c r="E1114" s="266">
        <v>2</v>
      </c>
      <c r="F1114" s="266">
        <v>0</v>
      </c>
      <c r="G1114" s="266">
        <v>0</v>
      </c>
      <c r="H1114" s="266">
        <v>0</v>
      </c>
      <c r="I1114" s="267"/>
      <c r="J1114" s="266" t="s">
        <v>26</v>
      </c>
    </row>
    <row r="1115" spans="1:10" x14ac:dyDescent="0.15">
      <c r="A1115" s="266">
        <v>2023</v>
      </c>
      <c r="B1115" s="266">
        <v>2</v>
      </c>
      <c r="C1115" s="266" t="s">
        <v>83</v>
      </c>
      <c r="D1115" s="266">
        <v>1</v>
      </c>
      <c r="E1115" s="266">
        <v>8</v>
      </c>
      <c r="F1115" s="266">
        <v>0</v>
      </c>
      <c r="G1115" s="266">
        <v>0</v>
      </c>
      <c r="H1115" s="266">
        <v>2</v>
      </c>
      <c r="I1115" s="267"/>
      <c r="J1115" s="266" t="s">
        <v>26</v>
      </c>
    </row>
    <row r="1116" spans="1:10" x14ac:dyDescent="0.15">
      <c r="A1116" s="266">
        <v>2023</v>
      </c>
      <c r="B1116" s="266">
        <v>2</v>
      </c>
      <c r="C1116" s="266" t="s">
        <v>83</v>
      </c>
      <c r="D1116" s="266">
        <v>0</v>
      </c>
      <c r="E1116" s="266">
        <v>4</v>
      </c>
      <c r="F1116" s="266">
        <v>0</v>
      </c>
      <c r="G1116" s="266">
        <v>0</v>
      </c>
      <c r="H1116" s="266">
        <v>0</v>
      </c>
      <c r="I1116" s="267"/>
      <c r="J1116" s="266" t="s">
        <v>24</v>
      </c>
    </row>
    <row r="1117" spans="1:10" x14ac:dyDescent="0.15">
      <c r="A1117" s="266">
        <v>2023</v>
      </c>
      <c r="B1117" s="266">
        <v>2</v>
      </c>
      <c r="C1117" s="266" t="s">
        <v>83</v>
      </c>
      <c r="D1117" s="266">
        <v>0</v>
      </c>
      <c r="E1117" s="266">
        <v>9</v>
      </c>
      <c r="F1117" s="266">
        <v>0</v>
      </c>
      <c r="G1117" s="266">
        <v>0</v>
      </c>
      <c r="H1117" s="266">
        <v>0</v>
      </c>
      <c r="I1117" s="267"/>
      <c r="J1117" s="266" t="s">
        <v>28</v>
      </c>
    </row>
    <row r="1118" spans="1:10" x14ac:dyDescent="0.15">
      <c r="A1118" s="266">
        <v>2023</v>
      </c>
      <c r="B1118" s="266">
        <v>3</v>
      </c>
      <c r="C1118" s="266" t="s">
        <v>72</v>
      </c>
      <c r="D1118" s="266">
        <v>2</v>
      </c>
      <c r="E1118" s="266">
        <v>226</v>
      </c>
      <c r="F1118" s="266">
        <v>0</v>
      </c>
      <c r="G1118" s="266">
        <v>0</v>
      </c>
      <c r="H1118" s="266">
        <v>2</v>
      </c>
      <c r="I1118" s="267"/>
      <c r="J1118" s="266" t="s">
        <v>28</v>
      </c>
    </row>
    <row r="1119" spans="1:10" x14ac:dyDescent="0.15">
      <c r="A1119" s="266">
        <v>2023</v>
      </c>
      <c r="B1119" s="266">
        <v>3</v>
      </c>
      <c r="C1119" s="266" t="s">
        <v>123</v>
      </c>
      <c r="D1119" s="266">
        <v>0</v>
      </c>
      <c r="E1119" s="266">
        <v>13</v>
      </c>
      <c r="F1119" s="266">
        <v>0</v>
      </c>
      <c r="G1119" s="266">
        <v>0</v>
      </c>
      <c r="H1119" s="266">
        <v>0</v>
      </c>
      <c r="I1119" s="267"/>
      <c r="J1119" s="266" t="s">
        <v>27</v>
      </c>
    </row>
    <row r="1120" spans="1:10" x14ac:dyDescent="0.15">
      <c r="A1120" s="266">
        <v>2023</v>
      </c>
      <c r="B1120" s="266">
        <v>3</v>
      </c>
      <c r="C1120" s="266" t="s">
        <v>73</v>
      </c>
      <c r="D1120" s="266">
        <v>0</v>
      </c>
      <c r="E1120" s="266">
        <v>18</v>
      </c>
      <c r="F1120" s="266">
        <v>0</v>
      </c>
      <c r="G1120" s="266">
        <v>0</v>
      </c>
      <c r="H1120" s="266">
        <v>0</v>
      </c>
      <c r="I1120" s="267"/>
      <c r="J1120" s="266" t="s">
        <v>28</v>
      </c>
    </row>
    <row r="1121" spans="1:10" x14ac:dyDescent="0.15">
      <c r="A1121" s="266">
        <v>2023</v>
      </c>
      <c r="B1121" s="266">
        <v>3</v>
      </c>
      <c r="C1121" s="266" t="s">
        <v>74</v>
      </c>
      <c r="D1121" s="266">
        <v>0</v>
      </c>
      <c r="E1121" s="266">
        <v>9</v>
      </c>
      <c r="F1121" s="266">
        <v>0</v>
      </c>
      <c r="G1121" s="266">
        <v>0</v>
      </c>
      <c r="H1121" s="266">
        <v>0</v>
      </c>
      <c r="I1121" s="267"/>
      <c r="J1121" s="266" t="s">
        <v>28</v>
      </c>
    </row>
    <row r="1122" spans="1:10" x14ac:dyDescent="0.15">
      <c r="A1122" s="266">
        <v>2023</v>
      </c>
      <c r="B1122" s="266">
        <v>3</v>
      </c>
      <c r="C1122" s="266" t="s">
        <v>76</v>
      </c>
      <c r="D1122" s="266">
        <v>1</v>
      </c>
      <c r="E1122" s="266">
        <v>15</v>
      </c>
      <c r="F1122" s="266">
        <v>0</v>
      </c>
      <c r="G1122" s="266">
        <v>0</v>
      </c>
      <c r="H1122" s="266">
        <v>2</v>
      </c>
      <c r="I1122" s="267"/>
      <c r="J1122" s="266" t="s">
        <v>25</v>
      </c>
    </row>
    <row r="1123" spans="1:10" x14ac:dyDescent="0.15">
      <c r="A1123" s="266">
        <v>2023</v>
      </c>
      <c r="B1123" s="266">
        <v>3</v>
      </c>
      <c r="C1123" s="266" t="s">
        <v>75</v>
      </c>
      <c r="D1123" s="266">
        <v>0</v>
      </c>
      <c r="E1123" s="266">
        <v>16</v>
      </c>
      <c r="F1123" s="266">
        <v>0</v>
      </c>
      <c r="G1123" s="266">
        <v>0</v>
      </c>
      <c r="H1123" s="266">
        <v>0</v>
      </c>
      <c r="I1123" s="267"/>
      <c r="J1123" s="266" t="s">
        <v>27</v>
      </c>
    </row>
    <row r="1124" spans="1:10" x14ac:dyDescent="0.15">
      <c r="A1124" s="266">
        <v>2023</v>
      </c>
      <c r="B1124" s="266">
        <v>3</v>
      </c>
      <c r="C1124" s="266" t="s">
        <v>77</v>
      </c>
      <c r="D1124" s="266">
        <v>0</v>
      </c>
      <c r="E1124" s="266">
        <v>7</v>
      </c>
      <c r="F1124" s="266">
        <v>0</v>
      </c>
      <c r="G1124" s="266">
        <v>0</v>
      </c>
      <c r="H1124" s="266">
        <v>0</v>
      </c>
      <c r="I1124" s="267"/>
      <c r="J1124" s="266" t="s">
        <v>28</v>
      </c>
    </row>
    <row r="1125" spans="1:10" x14ac:dyDescent="0.15">
      <c r="A1125" s="266">
        <v>2023</v>
      </c>
      <c r="B1125" s="266">
        <v>3</v>
      </c>
      <c r="C1125" s="266" t="s">
        <v>77</v>
      </c>
      <c r="D1125" s="266">
        <v>0</v>
      </c>
      <c r="E1125" s="266">
        <v>4</v>
      </c>
      <c r="F1125" s="266">
        <v>0</v>
      </c>
      <c r="G1125" s="266">
        <v>0</v>
      </c>
      <c r="H1125" s="266">
        <v>0</v>
      </c>
      <c r="I1125" s="267"/>
      <c r="J1125" s="266" t="s">
        <v>24</v>
      </c>
    </row>
    <row r="1126" spans="1:10" x14ac:dyDescent="0.15">
      <c r="A1126" s="266">
        <v>2023</v>
      </c>
      <c r="B1126" s="266">
        <v>3</v>
      </c>
      <c r="C1126" s="266" t="s">
        <v>124</v>
      </c>
      <c r="D1126" s="266">
        <v>2</v>
      </c>
      <c r="E1126" s="266">
        <v>30</v>
      </c>
      <c r="F1126" s="266">
        <v>0</v>
      </c>
      <c r="G1126" s="266">
        <v>0</v>
      </c>
      <c r="H1126" s="266">
        <v>2</v>
      </c>
      <c r="I1126" s="267"/>
      <c r="J1126" s="266" t="s">
        <v>26</v>
      </c>
    </row>
    <row r="1127" spans="1:10" x14ac:dyDescent="0.15">
      <c r="A1127" s="266">
        <v>2023</v>
      </c>
      <c r="B1127" s="266">
        <v>3</v>
      </c>
      <c r="C1127" s="266" t="s">
        <v>86</v>
      </c>
      <c r="D1127" s="266">
        <v>0</v>
      </c>
      <c r="E1127" s="266">
        <v>8</v>
      </c>
      <c r="F1127" s="266">
        <v>0</v>
      </c>
      <c r="G1127" s="266">
        <v>0</v>
      </c>
      <c r="H1127" s="266">
        <v>0</v>
      </c>
      <c r="I1127" s="267"/>
      <c r="J1127" s="266" t="s">
        <v>26</v>
      </c>
    </row>
    <row r="1128" spans="1:10" x14ac:dyDescent="0.15">
      <c r="A1128" s="266">
        <v>2023</v>
      </c>
      <c r="B1128" s="266">
        <v>3</v>
      </c>
      <c r="C1128" s="266" t="s">
        <v>86</v>
      </c>
      <c r="D1128" s="266">
        <v>0</v>
      </c>
      <c r="E1128" s="266">
        <v>2</v>
      </c>
      <c r="F1128" s="266">
        <v>0</v>
      </c>
      <c r="G1128" s="266">
        <v>0</v>
      </c>
      <c r="H1128" s="266">
        <v>0</v>
      </c>
      <c r="I1128" s="267"/>
      <c r="J1128" s="266" t="s">
        <v>25</v>
      </c>
    </row>
    <row r="1129" spans="1:10" x14ac:dyDescent="0.15">
      <c r="A1129" s="266">
        <v>2023</v>
      </c>
      <c r="B1129" s="266">
        <v>3</v>
      </c>
      <c r="C1129" s="266" t="s">
        <v>82</v>
      </c>
      <c r="D1129" s="266">
        <v>0</v>
      </c>
      <c r="E1129" s="266">
        <v>1</v>
      </c>
      <c r="F1129" s="266">
        <v>0</v>
      </c>
      <c r="G1129" s="266">
        <v>0</v>
      </c>
      <c r="H1129" s="266">
        <v>0</v>
      </c>
      <c r="I1129" s="267"/>
      <c r="J1129" s="266" t="s">
        <v>24</v>
      </c>
    </row>
    <row r="1130" spans="1:10" x14ac:dyDescent="0.15">
      <c r="A1130" s="266">
        <v>2023</v>
      </c>
      <c r="B1130" s="266">
        <v>3</v>
      </c>
      <c r="C1130" s="266" t="s">
        <v>84</v>
      </c>
      <c r="D1130" s="266">
        <v>0</v>
      </c>
      <c r="E1130" s="266">
        <v>3</v>
      </c>
      <c r="F1130" s="266">
        <v>0</v>
      </c>
      <c r="G1130" s="266">
        <v>0</v>
      </c>
      <c r="H1130" s="266">
        <v>0</v>
      </c>
      <c r="I1130" s="267"/>
      <c r="J1130" s="266" t="s">
        <v>27</v>
      </c>
    </row>
    <row r="1131" spans="1:10" x14ac:dyDescent="0.15">
      <c r="A1131" s="266">
        <v>2023</v>
      </c>
      <c r="B1131" s="266">
        <v>3</v>
      </c>
      <c r="C1131" s="266" t="s">
        <v>85</v>
      </c>
      <c r="D1131" s="266">
        <v>0</v>
      </c>
      <c r="E1131" s="266">
        <v>1</v>
      </c>
      <c r="F1131" s="266">
        <v>0</v>
      </c>
      <c r="G1131" s="266">
        <v>0</v>
      </c>
      <c r="H1131" s="266">
        <v>0</v>
      </c>
      <c r="I1131" s="267"/>
      <c r="J1131" s="266" t="s">
        <v>27</v>
      </c>
    </row>
    <row r="1132" spans="1:10" x14ac:dyDescent="0.15">
      <c r="A1132" s="266">
        <v>2023</v>
      </c>
      <c r="B1132" s="266">
        <v>4</v>
      </c>
      <c r="C1132" s="266" t="s">
        <v>76</v>
      </c>
      <c r="D1132" s="266">
        <v>1</v>
      </c>
      <c r="E1132" s="266">
        <v>26</v>
      </c>
      <c r="F1132" s="266">
        <v>0</v>
      </c>
      <c r="G1132" s="266">
        <v>0</v>
      </c>
      <c r="H1132" s="266">
        <v>1</v>
      </c>
      <c r="I1132" s="267"/>
      <c r="J1132" s="266" t="s">
        <v>24</v>
      </c>
    </row>
    <row r="1133" spans="1:10" x14ac:dyDescent="0.15">
      <c r="A1133" s="266">
        <v>2023</v>
      </c>
      <c r="B1133" s="266">
        <v>4</v>
      </c>
      <c r="C1133" s="266" t="s">
        <v>79</v>
      </c>
      <c r="D1133" s="266">
        <v>0</v>
      </c>
      <c r="E1133" s="266">
        <v>1</v>
      </c>
      <c r="F1133" s="266">
        <v>0</v>
      </c>
      <c r="G1133" s="266">
        <v>0</v>
      </c>
      <c r="H1133" s="266">
        <v>0</v>
      </c>
      <c r="I1133" s="267"/>
      <c r="J1133" s="266" t="s">
        <v>25</v>
      </c>
    </row>
    <row r="1134" spans="1:10" x14ac:dyDescent="0.15">
      <c r="A1134" s="266">
        <v>2023</v>
      </c>
      <c r="B1134" s="266">
        <v>4</v>
      </c>
      <c r="C1134" s="266" t="s">
        <v>124</v>
      </c>
      <c r="D1134" s="266">
        <v>2</v>
      </c>
      <c r="E1134" s="266">
        <v>24</v>
      </c>
      <c r="F1134" s="266">
        <v>0</v>
      </c>
      <c r="G1134" s="266">
        <v>1</v>
      </c>
      <c r="H1134" s="266">
        <v>1</v>
      </c>
      <c r="I1134" s="267"/>
      <c r="J1134" s="266" t="s">
        <v>26</v>
      </c>
    </row>
    <row r="1135" spans="1:10" x14ac:dyDescent="0.15">
      <c r="A1135" s="266">
        <v>2023</v>
      </c>
      <c r="B1135" s="266">
        <v>4</v>
      </c>
      <c r="C1135" s="266" t="s">
        <v>83</v>
      </c>
      <c r="D1135" s="266">
        <v>0</v>
      </c>
      <c r="E1135" s="266">
        <v>3</v>
      </c>
      <c r="F1135" s="266">
        <v>0</v>
      </c>
      <c r="G1135" s="266">
        <v>0</v>
      </c>
      <c r="H1135" s="266">
        <v>0</v>
      </c>
      <c r="I1135" s="267"/>
      <c r="J1135" s="266" t="s">
        <v>25</v>
      </c>
    </row>
    <row r="1136" spans="1:10" x14ac:dyDescent="0.15">
      <c r="A1136" s="266">
        <v>2023</v>
      </c>
      <c r="B1136" s="266">
        <v>4</v>
      </c>
      <c r="C1136" s="266" t="s">
        <v>86</v>
      </c>
      <c r="D1136" s="266">
        <v>0</v>
      </c>
      <c r="E1136" s="266">
        <v>6</v>
      </c>
      <c r="F1136" s="266">
        <v>0</v>
      </c>
      <c r="G1136" s="266">
        <v>0</v>
      </c>
      <c r="H1136" s="266">
        <v>0</v>
      </c>
      <c r="I1136" s="267"/>
      <c r="J1136" s="266" t="s">
        <v>28</v>
      </c>
    </row>
    <row r="1137" spans="1:10" x14ac:dyDescent="0.15">
      <c r="A1137" s="266">
        <v>2023</v>
      </c>
      <c r="B1137" s="266">
        <v>4</v>
      </c>
      <c r="C1137" s="266" t="s">
        <v>83</v>
      </c>
      <c r="D1137" s="266">
        <v>0</v>
      </c>
      <c r="E1137" s="266">
        <v>19</v>
      </c>
      <c r="F1137" s="266">
        <v>0</v>
      </c>
      <c r="G1137" s="266">
        <v>0</v>
      </c>
      <c r="H1137" s="266">
        <v>0</v>
      </c>
      <c r="I1137" s="267"/>
      <c r="J1137" s="266" t="s">
        <v>28</v>
      </c>
    </row>
    <row r="1138" spans="1:10" x14ac:dyDescent="0.15">
      <c r="A1138" s="266">
        <v>2023</v>
      </c>
      <c r="B1138" s="266">
        <v>4</v>
      </c>
      <c r="C1138" s="266" t="s">
        <v>86</v>
      </c>
      <c r="D1138" s="266">
        <v>0</v>
      </c>
      <c r="E1138" s="266">
        <v>1</v>
      </c>
      <c r="F1138" s="266">
        <v>0</v>
      </c>
      <c r="G1138" s="266">
        <v>0</v>
      </c>
      <c r="H1138" s="266">
        <v>0</v>
      </c>
      <c r="I1138" s="267"/>
      <c r="J1138" s="266" t="s">
        <v>25</v>
      </c>
    </row>
    <row r="1139" spans="1:10" x14ac:dyDescent="0.15">
      <c r="A1139" s="266">
        <v>2023</v>
      </c>
      <c r="B1139" s="266">
        <v>5</v>
      </c>
      <c r="C1139" s="266" t="s">
        <v>125</v>
      </c>
      <c r="D1139" s="266">
        <v>2</v>
      </c>
      <c r="E1139" s="266">
        <v>44</v>
      </c>
      <c r="F1139" s="266">
        <v>0</v>
      </c>
      <c r="G1139" s="266">
        <v>0</v>
      </c>
      <c r="H1139" s="266">
        <v>5</v>
      </c>
      <c r="I1139" s="267"/>
      <c r="J1139" s="266" t="s">
        <v>159</v>
      </c>
    </row>
    <row r="1140" spans="1:10" x14ac:dyDescent="0.15">
      <c r="A1140" s="266">
        <v>2023</v>
      </c>
      <c r="B1140" s="266">
        <v>5</v>
      </c>
      <c r="C1140" s="266" t="s">
        <v>72</v>
      </c>
      <c r="D1140" s="266">
        <v>2</v>
      </c>
      <c r="E1140" s="266">
        <v>199</v>
      </c>
      <c r="F1140" s="266">
        <v>0</v>
      </c>
      <c r="G1140" s="266">
        <v>0</v>
      </c>
      <c r="H1140" s="266">
        <v>2</v>
      </c>
      <c r="I1140" s="267"/>
      <c r="J1140" s="266" t="s">
        <v>28</v>
      </c>
    </row>
    <row r="1141" spans="1:10" x14ac:dyDescent="0.15">
      <c r="A1141" s="266">
        <v>2023</v>
      </c>
      <c r="B1141" s="266">
        <v>5</v>
      </c>
      <c r="C1141" s="266" t="s">
        <v>123</v>
      </c>
      <c r="D1141" s="266">
        <v>0</v>
      </c>
      <c r="E1141" s="266">
        <v>12</v>
      </c>
      <c r="F1141" s="266">
        <v>0</v>
      </c>
      <c r="G1141" s="266">
        <v>0</v>
      </c>
      <c r="H1141" s="266">
        <v>0</v>
      </c>
      <c r="I1141" s="267"/>
      <c r="J1141" s="266" t="s">
        <v>27</v>
      </c>
    </row>
    <row r="1142" spans="1:10" x14ac:dyDescent="0.15">
      <c r="A1142" s="266">
        <v>2023</v>
      </c>
      <c r="B1142" s="266">
        <v>5</v>
      </c>
      <c r="C1142" s="266" t="s">
        <v>73</v>
      </c>
      <c r="D1142" s="266">
        <v>1</v>
      </c>
      <c r="E1142" s="266">
        <v>13</v>
      </c>
      <c r="F1142" s="266">
        <v>0</v>
      </c>
      <c r="G1142" s="266">
        <v>2</v>
      </c>
      <c r="H1142" s="266">
        <v>0</v>
      </c>
      <c r="I1142" s="267"/>
      <c r="J1142" s="266" t="s">
        <v>27</v>
      </c>
    </row>
    <row r="1143" spans="1:10" x14ac:dyDescent="0.15">
      <c r="A1143" s="266">
        <v>2023</v>
      </c>
      <c r="B1143" s="266">
        <v>5</v>
      </c>
      <c r="C1143" s="266" t="s">
        <v>73</v>
      </c>
      <c r="D1143" s="266">
        <v>0</v>
      </c>
      <c r="E1143" s="266">
        <v>1</v>
      </c>
      <c r="F1143" s="266">
        <v>0</v>
      </c>
      <c r="G1143" s="266">
        <v>0</v>
      </c>
      <c r="H1143" s="266">
        <v>0</v>
      </c>
      <c r="I1143" s="267"/>
      <c r="J1143" s="266" t="s">
        <v>24</v>
      </c>
    </row>
    <row r="1144" spans="1:10" x14ac:dyDescent="0.15">
      <c r="A1144" s="266">
        <v>2023</v>
      </c>
      <c r="B1144" s="266">
        <v>5</v>
      </c>
      <c r="C1144" s="266" t="s">
        <v>76</v>
      </c>
      <c r="D1144" s="266">
        <v>0</v>
      </c>
      <c r="E1144" s="266">
        <v>51</v>
      </c>
      <c r="F1144" s="266">
        <v>0</v>
      </c>
      <c r="G1144" s="266">
        <v>0</v>
      </c>
      <c r="H1144" s="266">
        <v>0</v>
      </c>
      <c r="I1144" s="267"/>
      <c r="J1144" s="266" t="s">
        <v>28</v>
      </c>
    </row>
    <row r="1145" spans="1:10" x14ac:dyDescent="0.15">
      <c r="A1145" s="266">
        <v>2023</v>
      </c>
      <c r="B1145" s="266">
        <v>5</v>
      </c>
      <c r="C1145" s="266" t="s">
        <v>78</v>
      </c>
      <c r="D1145" s="266">
        <v>1</v>
      </c>
      <c r="E1145" s="266">
        <v>52</v>
      </c>
      <c r="F1145" s="266">
        <v>0</v>
      </c>
      <c r="G1145" s="266">
        <v>1</v>
      </c>
      <c r="H1145" s="266">
        <v>0</v>
      </c>
      <c r="I1145" s="267"/>
      <c r="J1145" s="266" t="s">
        <v>27</v>
      </c>
    </row>
    <row r="1146" spans="1:10" x14ac:dyDescent="0.15">
      <c r="A1146" s="266">
        <v>2023</v>
      </c>
      <c r="B1146" s="266">
        <v>5</v>
      </c>
      <c r="C1146" s="266" t="s">
        <v>77</v>
      </c>
      <c r="D1146" s="266">
        <v>0</v>
      </c>
      <c r="E1146" s="266">
        <v>6</v>
      </c>
      <c r="F1146" s="266">
        <v>0</v>
      </c>
      <c r="G1146" s="266">
        <v>0</v>
      </c>
      <c r="H1146" s="266">
        <v>0</v>
      </c>
      <c r="I1146" s="267"/>
      <c r="J1146" s="266" t="s">
        <v>28</v>
      </c>
    </row>
    <row r="1147" spans="1:10" x14ac:dyDescent="0.15">
      <c r="A1147" s="266">
        <v>2023</v>
      </c>
      <c r="B1147" s="266">
        <v>5</v>
      </c>
      <c r="C1147" s="266" t="s">
        <v>78</v>
      </c>
      <c r="D1147" s="266">
        <v>0</v>
      </c>
      <c r="E1147" s="266">
        <v>3</v>
      </c>
      <c r="F1147" s="266">
        <v>0</v>
      </c>
      <c r="G1147" s="266">
        <v>0</v>
      </c>
      <c r="H1147" s="266">
        <v>0</v>
      </c>
      <c r="I1147" s="267"/>
      <c r="J1147" s="266" t="s">
        <v>24</v>
      </c>
    </row>
    <row r="1148" spans="1:10" x14ac:dyDescent="0.15">
      <c r="A1148" s="266">
        <v>2023</v>
      </c>
      <c r="B1148" s="266">
        <v>5</v>
      </c>
      <c r="C1148" s="266" t="s">
        <v>77</v>
      </c>
      <c r="D1148" s="266">
        <v>0</v>
      </c>
      <c r="E1148" s="266">
        <v>2</v>
      </c>
      <c r="F1148" s="266">
        <v>0</v>
      </c>
      <c r="G1148" s="266">
        <v>0</v>
      </c>
      <c r="H1148" s="266">
        <v>0</v>
      </c>
      <c r="I1148" s="267"/>
      <c r="J1148" s="266" t="s">
        <v>24</v>
      </c>
    </row>
    <row r="1149" spans="1:10" x14ac:dyDescent="0.15">
      <c r="A1149" s="266">
        <v>2023</v>
      </c>
      <c r="B1149" s="266">
        <v>5</v>
      </c>
      <c r="C1149" s="266" t="s">
        <v>82</v>
      </c>
      <c r="D1149" s="266">
        <v>0</v>
      </c>
      <c r="E1149" s="266">
        <v>7</v>
      </c>
      <c r="F1149" s="266">
        <v>0</v>
      </c>
      <c r="G1149" s="266">
        <v>0</v>
      </c>
      <c r="H1149" s="266">
        <v>0</v>
      </c>
      <c r="I1149" s="267"/>
      <c r="J1149" s="266" t="s">
        <v>28</v>
      </c>
    </row>
    <row r="1150" spans="1:10" x14ac:dyDescent="0.15">
      <c r="A1150" s="266">
        <v>2023</v>
      </c>
      <c r="B1150" s="266">
        <v>5</v>
      </c>
      <c r="C1150" s="266" t="s">
        <v>86</v>
      </c>
      <c r="D1150" s="266">
        <v>0</v>
      </c>
      <c r="E1150" s="266">
        <v>3</v>
      </c>
      <c r="F1150" s="266">
        <v>0</v>
      </c>
      <c r="G1150" s="266">
        <v>0</v>
      </c>
      <c r="H1150" s="266">
        <v>0</v>
      </c>
      <c r="I1150" s="267"/>
      <c r="J1150" s="266" t="s">
        <v>25</v>
      </c>
    </row>
    <row r="1151" spans="1:10" x14ac:dyDescent="0.15">
      <c r="A1151" s="266">
        <v>2023</v>
      </c>
      <c r="B1151" s="266">
        <v>5</v>
      </c>
      <c r="C1151" s="266" t="s">
        <v>86</v>
      </c>
      <c r="D1151" s="266">
        <v>0</v>
      </c>
      <c r="E1151" s="266">
        <v>7</v>
      </c>
      <c r="F1151" s="266">
        <v>0</v>
      </c>
      <c r="G1151" s="266">
        <v>0</v>
      </c>
      <c r="H1151" s="266">
        <v>0</v>
      </c>
      <c r="I1151" s="267"/>
      <c r="J1151" s="266" t="s">
        <v>28</v>
      </c>
    </row>
    <row r="1152" spans="1:10" x14ac:dyDescent="0.15">
      <c r="A1152" s="266">
        <v>2023</v>
      </c>
      <c r="B1152" s="266">
        <v>5</v>
      </c>
      <c r="C1152" s="266" t="s">
        <v>83</v>
      </c>
      <c r="D1152" s="266">
        <v>1</v>
      </c>
      <c r="E1152" s="266">
        <v>19</v>
      </c>
      <c r="F1152" s="266">
        <v>0</v>
      </c>
      <c r="G1152" s="266">
        <v>0</v>
      </c>
      <c r="H1152" s="266">
        <v>1</v>
      </c>
      <c r="I1152" s="267"/>
      <c r="J1152" s="266" t="s">
        <v>28</v>
      </c>
    </row>
    <row r="1153" spans="1:10" x14ac:dyDescent="0.15">
      <c r="A1153" s="266">
        <v>2023</v>
      </c>
      <c r="B1153" s="266">
        <v>5</v>
      </c>
      <c r="C1153" s="266" t="s">
        <v>86</v>
      </c>
      <c r="D1153" s="266">
        <v>0</v>
      </c>
      <c r="E1153" s="266">
        <v>3</v>
      </c>
      <c r="F1153" s="266">
        <v>0</v>
      </c>
      <c r="G1153" s="266">
        <v>0</v>
      </c>
      <c r="H1153" s="266">
        <v>0</v>
      </c>
      <c r="I1153" s="267"/>
      <c r="J1153" s="266" t="s">
        <v>24</v>
      </c>
    </row>
    <row r="1154" spans="1:10" x14ac:dyDescent="0.15">
      <c r="A1154" s="266">
        <v>2023</v>
      </c>
      <c r="B1154" s="266">
        <v>6</v>
      </c>
      <c r="C1154" s="266" t="s">
        <v>123</v>
      </c>
      <c r="D1154" s="266">
        <v>0</v>
      </c>
      <c r="E1154" s="266">
        <v>2</v>
      </c>
      <c r="F1154" s="266">
        <v>0</v>
      </c>
      <c r="G1154" s="266">
        <v>0</v>
      </c>
      <c r="H1154" s="266">
        <v>0</v>
      </c>
      <c r="I1154" s="267"/>
      <c r="J1154" s="266" t="s">
        <v>24</v>
      </c>
    </row>
    <row r="1155" spans="1:10" x14ac:dyDescent="0.15">
      <c r="A1155" s="266">
        <v>2023</v>
      </c>
      <c r="B1155" s="266">
        <v>6</v>
      </c>
      <c r="C1155" s="266" t="s">
        <v>124</v>
      </c>
      <c r="D1155" s="266">
        <v>1</v>
      </c>
      <c r="E1155" s="266">
        <v>4</v>
      </c>
      <c r="F1155" s="266">
        <v>0</v>
      </c>
      <c r="G1155" s="266">
        <v>0</v>
      </c>
      <c r="H1155" s="266">
        <v>1</v>
      </c>
      <c r="I1155" s="267"/>
      <c r="J1155" s="266" t="s">
        <v>24</v>
      </c>
    </row>
    <row r="1156" spans="1:10" x14ac:dyDescent="0.15">
      <c r="A1156" s="266">
        <v>2023</v>
      </c>
      <c r="B1156" s="266">
        <v>6</v>
      </c>
      <c r="C1156" s="266" t="s">
        <v>85</v>
      </c>
      <c r="D1156" s="266">
        <v>1</v>
      </c>
      <c r="E1156" s="266">
        <v>2</v>
      </c>
      <c r="F1156" s="266">
        <v>0</v>
      </c>
      <c r="G1156" s="266">
        <v>1</v>
      </c>
      <c r="H1156" s="266">
        <v>0</v>
      </c>
      <c r="I1156" s="267"/>
      <c r="J1156" s="266" t="s">
        <v>26</v>
      </c>
    </row>
    <row r="1157" spans="1:10" x14ac:dyDescent="0.15">
      <c r="A1157" s="266">
        <v>2023</v>
      </c>
      <c r="B1157" s="266">
        <v>7</v>
      </c>
      <c r="C1157" s="266" t="s">
        <v>72</v>
      </c>
      <c r="D1157" s="266">
        <v>0</v>
      </c>
      <c r="E1157" s="266">
        <v>215</v>
      </c>
      <c r="F1157" s="266">
        <v>0</v>
      </c>
      <c r="G1157" s="266">
        <v>0</v>
      </c>
      <c r="H1157" s="266">
        <v>0</v>
      </c>
      <c r="I1157" s="267"/>
      <c r="J1157" s="266" t="s">
        <v>28</v>
      </c>
    </row>
    <row r="1158" spans="1:10" x14ac:dyDescent="0.15">
      <c r="A1158" s="266">
        <v>2023</v>
      </c>
      <c r="B1158" s="266">
        <v>7</v>
      </c>
      <c r="C1158" s="266" t="s">
        <v>123</v>
      </c>
      <c r="D1158" s="266">
        <v>0</v>
      </c>
      <c r="E1158" s="266">
        <v>13</v>
      </c>
      <c r="F1158" s="266">
        <v>0</v>
      </c>
      <c r="G1158" s="266">
        <v>0</v>
      </c>
      <c r="H1158" s="266">
        <v>0</v>
      </c>
      <c r="I1158" s="267"/>
      <c r="J1158" s="266" t="s">
        <v>28</v>
      </c>
    </row>
    <row r="1159" spans="1:10" x14ac:dyDescent="0.15">
      <c r="A1159" s="266">
        <v>2023</v>
      </c>
      <c r="B1159" s="266">
        <v>7</v>
      </c>
      <c r="C1159" s="266" t="s">
        <v>73</v>
      </c>
      <c r="D1159" s="266">
        <v>0</v>
      </c>
      <c r="E1159" s="266">
        <v>2</v>
      </c>
      <c r="F1159" s="266">
        <v>0</v>
      </c>
      <c r="G1159" s="266">
        <v>0</v>
      </c>
      <c r="H1159" s="266">
        <v>0</v>
      </c>
      <c r="I1159" s="267"/>
      <c r="J1159" s="266" t="s">
        <v>25</v>
      </c>
    </row>
    <row r="1160" spans="1:10" x14ac:dyDescent="0.15">
      <c r="A1160" s="266">
        <v>2023</v>
      </c>
      <c r="B1160" s="266">
        <v>7</v>
      </c>
      <c r="C1160" s="266" t="s">
        <v>76</v>
      </c>
      <c r="D1160" s="266">
        <v>2</v>
      </c>
      <c r="E1160" s="266">
        <v>21</v>
      </c>
      <c r="F1160" s="266">
        <v>0</v>
      </c>
      <c r="G1160" s="266">
        <v>0</v>
      </c>
      <c r="H1160" s="266">
        <v>2</v>
      </c>
      <c r="I1160" s="267"/>
      <c r="J1160" s="266" t="s">
        <v>24</v>
      </c>
    </row>
    <row r="1161" spans="1:10" x14ac:dyDescent="0.15">
      <c r="A1161" s="266">
        <v>2023</v>
      </c>
      <c r="B1161" s="266">
        <v>7</v>
      </c>
      <c r="C1161" s="266" t="s">
        <v>75</v>
      </c>
      <c r="D1161" s="266">
        <v>0</v>
      </c>
      <c r="E1161" s="266">
        <v>11</v>
      </c>
      <c r="F1161" s="266">
        <v>0</v>
      </c>
      <c r="G1161" s="266">
        <v>0</v>
      </c>
      <c r="H1161" s="266">
        <v>0</v>
      </c>
      <c r="I1161" s="267"/>
      <c r="J1161" s="266" t="s">
        <v>28</v>
      </c>
    </row>
    <row r="1162" spans="1:10" x14ac:dyDescent="0.15">
      <c r="A1162" s="266">
        <v>2023</v>
      </c>
      <c r="B1162" s="266">
        <v>7</v>
      </c>
      <c r="C1162" s="266" t="s">
        <v>77</v>
      </c>
      <c r="D1162" s="266">
        <v>0</v>
      </c>
      <c r="E1162" s="266">
        <v>15</v>
      </c>
      <c r="F1162" s="266">
        <v>0</v>
      </c>
      <c r="G1162" s="266">
        <v>0</v>
      </c>
      <c r="H1162" s="266">
        <v>0</v>
      </c>
      <c r="I1162" s="267"/>
      <c r="J1162" s="266" t="s">
        <v>27</v>
      </c>
    </row>
    <row r="1163" spans="1:10" x14ac:dyDescent="0.15">
      <c r="A1163" s="266">
        <v>2023</v>
      </c>
      <c r="B1163" s="266">
        <v>7</v>
      </c>
      <c r="C1163" s="266" t="s">
        <v>83</v>
      </c>
      <c r="D1163" s="266">
        <v>0</v>
      </c>
      <c r="E1163" s="266">
        <v>14</v>
      </c>
      <c r="F1163" s="266">
        <v>0</v>
      </c>
      <c r="G1163" s="266">
        <v>0</v>
      </c>
      <c r="H1163" s="266">
        <v>0</v>
      </c>
      <c r="I1163" s="267"/>
      <c r="J1163" s="266" t="s">
        <v>27</v>
      </c>
    </row>
    <row r="1164" spans="1:10" x14ac:dyDescent="0.15">
      <c r="A1164" s="266">
        <v>2023</v>
      </c>
      <c r="B1164" s="266">
        <v>7</v>
      </c>
      <c r="C1164" s="266" t="s">
        <v>85</v>
      </c>
      <c r="D1164" s="266">
        <v>0</v>
      </c>
      <c r="E1164" s="266">
        <v>1</v>
      </c>
      <c r="F1164" s="266">
        <v>0</v>
      </c>
      <c r="G1164" s="266">
        <v>0</v>
      </c>
      <c r="H1164" s="266">
        <v>0</v>
      </c>
      <c r="I1164" s="267"/>
      <c r="J1164" s="266" t="s">
        <v>25</v>
      </c>
    </row>
    <row r="1165" spans="1:10" x14ac:dyDescent="0.15">
      <c r="A1165" s="266">
        <v>2023</v>
      </c>
      <c r="B1165" s="266">
        <v>7</v>
      </c>
      <c r="C1165" s="266" t="s">
        <v>83</v>
      </c>
      <c r="D1165" s="266">
        <v>0</v>
      </c>
      <c r="E1165" s="266">
        <v>5</v>
      </c>
      <c r="F1165" s="266">
        <v>0</v>
      </c>
      <c r="G1165" s="266">
        <v>0</v>
      </c>
      <c r="H1165" s="266">
        <v>0</v>
      </c>
      <c r="I1165" s="267"/>
      <c r="J1165" s="266" t="s">
        <v>24</v>
      </c>
    </row>
    <row r="1166" spans="1:10" x14ac:dyDescent="0.15">
      <c r="A1166" s="266">
        <v>2023</v>
      </c>
      <c r="B1166" s="266">
        <v>8</v>
      </c>
      <c r="C1166" s="266" t="s">
        <v>123</v>
      </c>
      <c r="D1166" s="266">
        <v>0</v>
      </c>
      <c r="E1166" s="266">
        <v>4</v>
      </c>
      <c r="F1166" s="266">
        <v>0</v>
      </c>
      <c r="G1166" s="266">
        <v>0</v>
      </c>
      <c r="H1166" s="266">
        <v>0</v>
      </c>
      <c r="I1166" s="267"/>
      <c r="J1166" s="266" t="s">
        <v>25</v>
      </c>
    </row>
    <row r="1167" spans="1:10" x14ac:dyDescent="0.15">
      <c r="A1167" s="266">
        <v>2023</v>
      </c>
      <c r="B1167" s="266">
        <v>8</v>
      </c>
      <c r="C1167" s="266" t="s">
        <v>75</v>
      </c>
      <c r="D1167" s="266">
        <v>0</v>
      </c>
      <c r="E1167" s="266">
        <v>8</v>
      </c>
      <c r="F1167" s="266">
        <v>0</v>
      </c>
      <c r="G1167" s="266">
        <v>0</v>
      </c>
      <c r="H1167" s="266">
        <v>0</v>
      </c>
      <c r="I1167" s="267"/>
      <c r="J1167" s="266" t="s">
        <v>26</v>
      </c>
    </row>
    <row r="1168" spans="1:10" x14ac:dyDescent="0.15">
      <c r="A1168" s="266">
        <v>2023</v>
      </c>
      <c r="B1168" s="266">
        <v>8</v>
      </c>
      <c r="C1168" s="266" t="s">
        <v>77</v>
      </c>
      <c r="D1168" s="266">
        <v>0</v>
      </c>
      <c r="E1168" s="266">
        <v>8</v>
      </c>
      <c r="F1168" s="266">
        <v>0</v>
      </c>
      <c r="G1168" s="266">
        <v>0</v>
      </c>
      <c r="H1168" s="266">
        <v>0</v>
      </c>
      <c r="I1168" s="267"/>
      <c r="J1168" s="266" t="s">
        <v>27</v>
      </c>
    </row>
    <row r="1169" spans="1:10" x14ac:dyDescent="0.15">
      <c r="A1169" s="266">
        <v>2023</v>
      </c>
      <c r="B1169" s="266">
        <v>8</v>
      </c>
      <c r="C1169" s="266" t="s">
        <v>80</v>
      </c>
      <c r="D1169" s="266">
        <v>0</v>
      </c>
      <c r="E1169" s="266">
        <v>16</v>
      </c>
      <c r="F1169" s="266">
        <v>0</v>
      </c>
      <c r="G1169" s="266">
        <v>0</v>
      </c>
      <c r="H1169" s="266">
        <v>0</v>
      </c>
      <c r="I1169" s="267"/>
      <c r="J1169" s="266" t="s">
        <v>25</v>
      </c>
    </row>
    <row r="1170" spans="1:10" x14ac:dyDescent="0.15">
      <c r="A1170" s="266">
        <v>2023</v>
      </c>
      <c r="B1170" s="266">
        <v>8</v>
      </c>
      <c r="C1170" s="266" t="s">
        <v>81</v>
      </c>
      <c r="D1170" s="266">
        <v>0</v>
      </c>
      <c r="E1170" s="266">
        <v>5</v>
      </c>
      <c r="F1170" s="266">
        <v>0</v>
      </c>
      <c r="G1170" s="266">
        <v>0</v>
      </c>
      <c r="H1170" s="266">
        <v>0</v>
      </c>
      <c r="I1170" s="267"/>
      <c r="J1170" s="266" t="s">
        <v>27</v>
      </c>
    </row>
    <row r="1171" spans="1:10" x14ac:dyDescent="0.15">
      <c r="A1171" s="266">
        <v>2023</v>
      </c>
      <c r="B1171" s="266">
        <v>8</v>
      </c>
      <c r="C1171" s="266" t="s">
        <v>79</v>
      </c>
      <c r="D1171" s="266">
        <v>0</v>
      </c>
      <c r="E1171" s="266">
        <v>1</v>
      </c>
      <c r="F1171" s="266">
        <v>0</v>
      </c>
      <c r="G1171" s="266">
        <v>0</v>
      </c>
      <c r="H1171" s="266">
        <v>0</v>
      </c>
      <c r="I1171" s="267"/>
      <c r="J1171" s="266" t="s">
        <v>27</v>
      </c>
    </row>
    <row r="1172" spans="1:10" x14ac:dyDescent="0.15">
      <c r="A1172" s="266">
        <v>2023</v>
      </c>
      <c r="B1172" s="266">
        <v>8</v>
      </c>
      <c r="C1172" s="266" t="s">
        <v>82</v>
      </c>
      <c r="D1172" s="266">
        <v>0</v>
      </c>
      <c r="E1172" s="266">
        <v>2</v>
      </c>
      <c r="F1172" s="266">
        <v>0</v>
      </c>
      <c r="G1172" s="266">
        <v>0</v>
      </c>
      <c r="H1172" s="266">
        <v>0</v>
      </c>
      <c r="I1172" s="267"/>
      <c r="J1172" s="266" t="s">
        <v>26</v>
      </c>
    </row>
    <row r="1173" spans="1:10" x14ac:dyDescent="0.15">
      <c r="A1173" s="266">
        <v>2023</v>
      </c>
      <c r="B1173" s="266">
        <v>8</v>
      </c>
      <c r="C1173" s="266" t="s">
        <v>83</v>
      </c>
      <c r="D1173" s="266">
        <v>1</v>
      </c>
      <c r="E1173" s="266">
        <v>18</v>
      </c>
      <c r="F1173" s="266">
        <v>0</v>
      </c>
      <c r="G1173" s="266">
        <v>0</v>
      </c>
      <c r="H1173" s="266">
        <v>2</v>
      </c>
      <c r="I1173" s="267"/>
      <c r="J1173" s="266" t="s">
        <v>26</v>
      </c>
    </row>
    <row r="1174" spans="1:10" x14ac:dyDescent="0.15">
      <c r="A1174" s="266">
        <v>2023</v>
      </c>
      <c r="B1174" s="266">
        <v>8</v>
      </c>
      <c r="C1174" s="266" t="s">
        <v>85</v>
      </c>
      <c r="D1174" s="266">
        <v>0</v>
      </c>
      <c r="E1174" s="266">
        <v>3</v>
      </c>
      <c r="F1174" s="266">
        <v>0</v>
      </c>
      <c r="G1174" s="266">
        <v>0</v>
      </c>
      <c r="H1174" s="266">
        <v>0</v>
      </c>
      <c r="I1174" s="267"/>
      <c r="J1174" s="266" t="s">
        <v>27</v>
      </c>
    </row>
    <row r="1175" spans="1:10" x14ac:dyDescent="0.15">
      <c r="A1175" s="266">
        <v>2023</v>
      </c>
      <c r="B1175" s="266">
        <v>9</v>
      </c>
      <c r="C1175" s="266" t="s">
        <v>125</v>
      </c>
      <c r="D1175" s="266">
        <v>5</v>
      </c>
      <c r="E1175" s="266">
        <v>42</v>
      </c>
      <c r="F1175" s="266">
        <v>0</v>
      </c>
      <c r="G1175" s="266">
        <v>3</v>
      </c>
      <c r="H1175" s="266">
        <v>9</v>
      </c>
      <c r="I1175" s="267"/>
      <c r="J1175" s="266" t="s">
        <v>159</v>
      </c>
    </row>
    <row r="1176" spans="1:10" x14ac:dyDescent="0.15">
      <c r="A1176" s="266">
        <v>2023</v>
      </c>
      <c r="B1176" s="266">
        <v>9</v>
      </c>
      <c r="C1176" s="266" t="s">
        <v>72</v>
      </c>
      <c r="D1176" s="266">
        <v>2</v>
      </c>
      <c r="E1176" s="266">
        <v>187</v>
      </c>
      <c r="F1176" s="266">
        <v>0</v>
      </c>
      <c r="G1176" s="266">
        <v>0</v>
      </c>
      <c r="H1176" s="266">
        <v>2</v>
      </c>
      <c r="I1176" s="267"/>
      <c r="J1176" s="266" t="s">
        <v>28</v>
      </c>
    </row>
    <row r="1177" spans="1:10" x14ac:dyDescent="0.15">
      <c r="A1177" s="266">
        <v>2023</v>
      </c>
      <c r="B1177" s="266">
        <v>9</v>
      </c>
      <c r="C1177" s="266" t="s">
        <v>123</v>
      </c>
      <c r="D1177" s="266">
        <v>0</v>
      </c>
      <c r="E1177" s="266">
        <v>11</v>
      </c>
      <c r="F1177" s="266">
        <v>0</v>
      </c>
      <c r="G1177" s="266">
        <v>0</v>
      </c>
      <c r="H1177" s="266">
        <v>0</v>
      </c>
      <c r="I1177" s="267"/>
      <c r="J1177" s="266" t="s">
        <v>27</v>
      </c>
    </row>
    <row r="1178" spans="1:10" x14ac:dyDescent="0.15">
      <c r="A1178" s="266">
        <v>2023</v>
      </c>
      <c r="B1178" s="266">
        <v>9</v>
      </c>
      <c r="C1178" s="266" t="s">
        <v>73</v>
      </c>
      <c r="D1178" s="266">
        <v>1</v>
      </c>
      <c r="E1178" s="266">
        <v>10</v>
      </c>
      <c r="F1178" s="266">
        <v>0</v>
      </c>
      <c r="G1178" s="266">
        <v>1</v>
      </c>
      <c r="H1178" s="266">
        <v>0</v>
      </c>
      <c r="I1178" s="267"/>
      <c r="J1178" s="266" t="s">
        <v>26</v>
      </c>
    </row>
    <row r="1179" spans="1:10" x14ac:dyDescent="0.15">
      <c r="A1179" s="266">
        <v>2023</v>
      </c>
      <c r="B1179" s="266">
        <v>9</v>
      </c>
      <c r="C1179" s="266" t="s">
        <v>73</v>
      </c>
      <c r="D1179" s="266">
        <v>1</v>
      </c>
      <c r="E1179" s="266">
        <v>0</v>
      </c>
      <c r="F1179" s="266">
        <v>1</v>
      </c>
      <c r="G1179" s="266">
        <v>0</v>
      </c>
      <c r="H1179" s="266">
        <v>0</v>
      </c>
      <c r="I1179" s="267">
        <v>64</v>
      </c>
      <c r="J1179" s="266" t="s">
        <v>26</v>
      </c>
    </row>
    <row r="1180" spans="1:10" x14ac:dyDescent="0.15">
      <c r="A1180" s="266">
        <v>2023</v>
      </c>
      <c r="B1180" s="266">
        <v>9</v>
      </c>
      <c r="C1180" s="266" t="s">
        <v>76</v>
      </c>
      <c r="D1180" s="266">
        <v>2</v>
      </c>
      <c r="E1180" s="266">
        <v>14</v>
      </c>
      <c r="F1180" s="266">
        <v>0</v>
      </c>
      <c r="G1180" s="266">
        <v>0</v>
      </c>
      <c r="H1180" s="266">
        <v>3</v>
      </c>
      <c r="I1180" s="267"/>
      <c r="J1180" s="266" t="s">
        <v>26</v>
      </c>
    </row>
    <row r="1181" spans="1:10" x14ac:dyDescent="0.15">
      <c r="A1181" s="266">
        <v>2023</v>
      </c>
      <c r="B1181" s="266">
        <v>9</v>
      </c>
      <c r="C1181" s="266" t="s">
        <v>76</v>
      </c>
      <c r="D1181" s="266">
        <v>0</v>
      </c>
      <c r="E1181" s="266">
        <v>20</v>
      </c>
      <c r="F1181" s="266">
        <v>0</v>
      </c>
      <c r="G1181" s="266">
        <v>0</v>
      </c>
      <c r="H1181" s="266">
        <v>0</v>
      </c>
      <c r="I1181" s="267"/>
      <c r="J1181" s="266" t="s">
        <v>25</v>
      </c>
    </row>
    <row r="1182" spans="1:10" x14ac:dyDescent="0.15">
      <c r="A1182" s="266">
        <v>2023</v>
      </c>
      <c r="B1182" s="266">
        <v>9</v>
      </c>
      <c r="C1182" s="266" t="s">
        <v>77</v>
      </c>
      <c r="D1182" s="266">
        <v>0</v>
      </c>
      <c r="E1182" s="266">
        <v>7</v>
      </c>
      <c r="F1182" s="266">
        <v>0</v>
      </c>
      <c r="G1182" s="266">
        <v>0</v>
      </c>
      <c r="H1182" s="266">
        <v>0</v>
      </c>
      <c r="I1182" s="267"/>
      <c r="J1182" s="266" t="s">
        <v>25</v>
      </c>
    </row>
    <row r="1183" spans="1:10" x14ac:dyDescent="0.15">
      <c r="A1183" s="266">
        <v>2023</v>
      </c>
      <c r="B1183" s="266">
        <v>9</v>
      </c>
      <c r="C1183" s="266" t="s">
        <v>77</v>
      </c>
      <c r="D1183" s="266">
        <v>0</v>
      </c>
      <c r="E1183" s="266">
        <v>9</v>
      </c>
      <c r="F1183" s="266">
        <v>0</v>
      </c>
      <c r="G1183" s="266">
        <v>0</v>
      </c>
      <c r="H1183" s="266">
        <v>0</v>
      </c>
      <c r="I1183" s="267"/>
      <c r="J1183" s="266" t="s">
        <v>28</v>
      </c>
    </row>
    <row r="1184" spans="1:10" x14ac:dyDescent="0.15">
      <c r="A1184" s="266">
        <v>2023</v>
      </c>
      <c r="B1184" s="266">
        <v>9</v>
      </c>
      <c r="C1184" s="266" t="s">
        <v>81</v>
      </c>
      <c r="D1184" s="266">
        <v>0</v>
      </c>
      <c r="E1184" s="266">
        <v>17</v>
      </c>
      <c r="F1184" s="266">
        <v>0</v>
      </c>
      <c r="G1184" s="266">
        <v>0</v>
      </c>
      <c r="H1184" s="266">
        <v>0</v>
      </c>
      <c r="I1184" s="267"/>
      <c r="J1184" s="266" t="s">
        <v>26</v>
      </c>
    </row>
    <row r="1185" spans="1:10" x14ac:dyDescent="0.15">
      <c r="A1185" s="266">
        <v>2023</v>
      </c>
      <c r="B1185" s="266">
        <v>9</v>
      </c>
      <c r="C1185" s="266" t="s">
        <v>79</v>
      </c>
      <c r="D1185" s="266">
        <v>0</v>
      </c>
      <c r="E1185" s="266">
        <v>2</v>
      </c>
      <c r="F1185" s="266">
        <v>0</v>
      </c>
      <c r="G1185" s="266">
        <v>0</v>
      </c>
      <c r="H1185" s="266">
        <v>0</v>
      </c>
      <c r="I1185" s="267"/>
      <c r="J1185" s="266" t="s">
        <v>24</v>
      </c>
    </row>
    <row r="1186" spans="1:10" x14ac:dyDescent="0.15">
      <c r="A1186" s="266">
        <v>2023</v>
      </c>
      <c r="B1186" s="266">
        <v>9</v>
      </c>
      <c r="C1186" s="266" t="s">
        <v>124</v>
      </c>
      <c r="D1186" s="266">
        <v>0</v>
      </c>
      <c r="E1186" s="266">
        <v>6</v>
      </c>
      <c r="F1186" s="266">
        <v>0</v>
      </c>
      <c r="G1186" s="266">
        <v>0</v>
      </c>
      <c r="H1186" s="266">
        <v>0</v>
      </c>
      <c r="I1186" s="267"/>
      <c r="J1186" s="266" t="s">
        <v>24</v>
      </c>
    </row>
    <row r="1187" spans="1:10" x14ac:dyDescent="0.15">
      <c r="A1187" s="266">
        <v>2023</v>
      </c>
      <c r="B1187" s="266">
        <v>9</v>
      </c>
      <c r="C1187" s="266" t="s">
        <v>86</v>
      </c>
      <c r="D1187" s="266">
        <v>1</v>
      </c>
      <c r="E1187" s="266">
        <v>7</v>
      </c>
      <c r="F1187" s="266">
        <v>0</v>
      </c>
      <c r="G1187" s="266">
        <v>0</v>
      </c>
      <c r="H1187" s="266">
        <v>2</v>
      </c>
      <c r="I1187" s="267"/>
      <c r="J1187" s="266" t="s">
        <v>26</v>
      </c>
    </row>
    <row r="1188" spans="1:10" x14ac:dyDescent="0.15">
      <c r="A1188" s="266">
        <v>2023</v>
      </c>
      <c r="B1188" s="266">
        <v>9</v>
      </c>
      <c r="C1188" s="266" t="s">
        <v>83</v>
      </c>
      <c r="D1188" s="266">
        <v>3</v>
      </c>
      <c r="E1188" s="266">
        <v>7</v>
      </c>
      <c r="F1188" s="266">
        <v>0</v>
      </c>
      <c r="G1188" s="266">
        <v>1</v>
      </c>
      <c r="H1188" s="266">
        <v>2</v>
      </c>
      <c r="I1188" s="267"/>
      <c r="J1188" s="266" t="s">
        <v>26</v>
      </c>
    </row>
    <row r="1189" spans="1:10" x14ac:dyDescent="0.15">
      <c r="A1189" s="266">
        <v>2023</v>
      </c>
      <c r="B1189" s="266">
        <v>10</v>
      </c>
      <c r="C1189" s="266" t="s">
        <v>76</v>
      </c>
      <c r="D1189" s="266">
        <v>1</v>
      </c>
      <c r="E1189" s="266">
        <v>50</v>
      </c>
      <c r="F1189" s="266">
        <v>0</v>
      </c>
      <c r="G1189" s="266">
        <v>1</v>
      </c>
      <c r="H1189" s="266">
        <v>0</v>
      </c>
      <c r="I1189" s="267"/>
      <c r="J1189" s="266" t="s">
        <v>27</v>
      </c>
    </row>
    <row r="1190" spans="1:10" x14ac:dyDescent="0.15">
      <c r="A1190" s="266">
        <v>2023</v>
      </c>
      <c r="B1190" s="266">
        <v>10</v>
      </c>
      <c r="C1190" s="266" t="s">
        <v>75</v>
      </c>
      <c r="D1190" s="266">
        <v>3</v>
      </c>
      <c r="E1190" s="266">
        <v>5</v>
      </c>
      <c r="F1190" s="266">
        <v>0</v>
      </c>
      <c r="G1190" s="266">
        <v>1</v>
      </c>
      <c r="H1190" s="266">
        <v>2</v>
      </c>
      <c r="I1190" s="267"/>
      <c r="J1190" s="266" t="s">
        <v>26</v>
      </c>
    </row>
    <row r="1191" spans="1:10" x14ac:dyDescent="0.15">
      <c r="A1191" s="266">
        <v>2023</v>
      </c>
      <c r="B1191" s="266">
        <v>10</v>
      </c>
      <c r="C1191" s="266" t="s">
        <v>75</v>
      </c>
      <c r="D1191" s="266">
        <v>0</v>
      </c>
      <c r="E1191" s="266">
        <v>9</v>
      </c>
      <c r="F1191" s="266">
        <v>0</v>
      </c>
      <c r="G1191" s="266">
        <v>0</v>
      </c>
      <c r="H1191" s="266">
        <v>0</v>
      </c>
      <c r="I1191" s="267"/>
      <c r="J1191" s="266" t="s">
        <v>28</v>
      </c>
    </row>
    <row r="1192" spans="1:10" x14ac:dyDescent="0.15">
      <c r="A1192" s="266">
        <v>2023</v>
      </c>
      <c r="B1192" s="266">
        <v>10</v>
      </c>
      <c r="C1192" s="266" t="s">
        <v>78</v>
      </c>
      <c r="D1192" s="266">
        <v>0</v>
      </c>
      <c r="E1192" s="266">
        <v>44</v>
      </c>
      <c r="F1192" s="266">
        <v>0</v>
      </c>
      <c r="G1192" s="266">
        <v>0</v>
      </c>
      <c r="H1192" s="266">
        <v>0</v>
      </c>
      <c r="I1192" s="267"/>
      <c r="J1192" s="266" t="s">
        <v>28</v>
      </c>
    </row>
    <row r="1193" spans="1:10" x14ac:dyDescent="0.15">
      <c r="A1193" s="266">
        <v>2023</v>
      </c>
      <c r="B1193" s="266">
        <v>10</v>
      </c>
      <c r="C1193" s="266" t="s">
        <v>77</v>
      </c>
      <c r="D1193" s="266">
        <v>0</v>
      </c>
      <c r="E1193" s="266">
        <v>13</v>
      </c>
      <c r="F1193" s="266">
        <v>0</v>
      </c>
      <c r="G1193" s="266">
        <v>0</v>
      </c>
      <c r="H1193" s="266">
        <v>0</v>
      </c>
      <c r="I1193" s="267"/>
      <c r="J1193" s="266" t="s">
        <v>27</v>
      </c>
    </row>
    <row r="1194" spans="1:10" x14ac:dyDescent="0.15">
      <c r="A1194" s="266">
        <v>2023</v>
      </c>
      <c r="B1194" s="266">
        <v>10</v>
      </c>
      <c r="C1194" s="266" t="s">
        <v>77</v>
      </c>
      <c r="D1194" s="266">
        <v>0</v>
      </c>
      <c r="E1194" s="266">
        <v>6</v>
      </c>
      <c r="F1194" s="266">
        <v>0</v>
      </c>
      <c r="G1194" s="266">
        <v>0</v>
      </c>
      <c r="H1194" s="266">
        <v>0</v>
      </c>
      <c r="I1194" s="267"/>
      <c r="J1194" s="266" t="s">
        <v>25</v>
      </c>
    </row>
    <row r="1195" spans="1:10" x14ac:dyDescent="0.15">
      <c r="A1195" s="266">
        <v>2023</v>
      </c>
      <c r="B1195" s="266">
        <v>10</v>
      </c>
      <c r="C1195" s="266" t="s">
        <v>80</v>
      </c>
      <c r="D1195" s="266">
        <v>0</v>
      </c>
      <c r="E1195" s="266">
        <v>49</v>
      </c>
      <c r="F1195" s="266">
        <v>0</v>
      </c>
      <c r="G1195" s="266">
        <v>0</v>
      </c>
      <c r="H1195" s="266">
        <v>0</v>
      </c>
      <c r="I1195" s="267"/>
      <c r="J1195" s="266" t="s">
        <v>28</v>
      </c>
    </row>
    <row r="1196" spans="1:10" x14ac:dyDescent="0.15">
      <c r="A1196" s="266">
        <v>2023</v>
      </c>
      <c r="B1196" s="266">
        <v>10</v>
      </c>
      <c r="C1196" s="266" t="s">
        <v>86</v>
      </c>
      <c r="D1196" s="266">
        <v>1</v>
      </c>
      <c r="E1196" s="266">
        <v>5</v>
      </c>
      <c r="F1196" s="266">
        <v>0</v>
      </c>
      <c r="G1196" s="266">
        <v>0</v>
      </c>
      <c r="H1196" s="266">
        <v>1</v>
      </c>
      <c r="I1196" s="267"/>
      <c r="J1196" s="266" t="s">
        <v>26</v>
      </c>
    </row>
    <row r="1197" spans="1:10" x14ac:dyDescent="0.15">
      <c r="A1197" s="266">
        <v>2023</v>
      </c>
      <c r="B1197" s="266">
        <v>10</v>
      </c>
      <c r="C1197" s="266" t="s">
        <v>82</v>
      </c>
      <c r="D1197" s="266">
        <v>0</v>
      </c>
      <c r="E1197" s="266">
        <v>2</v>
      </c>
      <c r="F1197" s="266">
        <v>0</v>
      </c>
      <c r="G1197" s="266">
        <v>0</v>
      </c>
      <c r="H1197" s="266">
        <v>0</v>
      </c>
      <c r="I1197" s="267"/>
      <c r="J1197" s="266" t="s">
        <v>25</v>
      </c>
    </row>
    <row r="1198" spans="1:10" x14ac:dyDescent="0.15">
      <c r="A1198" s="266">
        <v>2023</v>
      </c>
      <c r="B1198" s="266">
        <v>10</v>
      </c>
      <c r="C1198" s="266" t="s">
        <v>86</v>
      </c>
      <c r="D1198" s="266">
        <v>0</v>
      </c>
      <c r="E1198" s="266">
        <v>3</v>
      </c>
      <c r="F1198" s="266">
        <v>0</v>
      </c>
      <c r="G1198" s="266">
        <v>0</v>
      </c>
      <c r="H1198" s="266">
        <v>0</v>
      </c>
      <c r="I1198" s="267"/>
      <c r="J1198" s="266" t="s">
        <v>27</v>
      </c>
    </row>
    <row r="1199" spans="1:10" x14ac:dyDescent="0.15">
      <c r="A1199" s="266">
        <v>2023</v>
      </c>
      <c r="B1199" s="266">
        <v>11</v>
      </c>
      <c r="C1199" s="266" t="s">
        <v>123</v>
      </c>
      <c r="D1199" s="266">
        <v>0</v>
      </c>
      <c r="E1199" s="266">
        <v>3</v>
      </c>
      <c r="F1199" s="266">
        <v>0</v>
      </c>
      <c r="G1199" s="266">
        <v>0</v>
      </c>
      <c r="H1199" s="266">
        <v>0</v>
      </c>
      <c r="I1199" s="267"/>
      <c r="J1199" s="266" t="s">
        <v>25</v>
      </c>
    </row>
    <row r="1200" spans="1:10" x14ac:dyDescent="0.15">
      <c r="A1200" s="266">
        <v>2023</v>
      </c>
      <c r="B1200" s="266">
        <v>11</v>
      </c>
      <c r="C1200" s="266" t="s">
        <v>75</v>
      </c>
      <c r="D1200" s="266">
        <v>0</v>
      </c>
      <c r="E1200" s="266">
        <v>8</v>
      </c>
      <c r="F1200" s="266">
        <v>0</v>
      </c>
      <c r="G1200" s="266">
        <v>0</v>
      </c>
      <c r="H1200" s="266">
        <v>0</v>
      </c>
      <c r="I1200" s="267"/>
      <c r="J1200" s="266" t="s">
        <v>24</v>
      </c>
    </row>
    <row r="1201" spans="1:10" x14ac:dyDescent="0.15">
      <c r="A1201" s="266">
        <v>2023</v>
      </c>
      <c r="B1201" s="266">
        <v>11</v>
      </c>
      <c r="C1201" s="266" t="s">
        <v>78</v>
      </c>
      <c r="D1201" s="266">
        <v>1</v>
      </c>
      <c r="E1201" s="266">
        <v>37</v>
      </c>
      <c r="F1201" s="266">
        <v>0</v>
      </c>
      <c r="G1201" s="266">
        <v>0</v>
      </c>
      <c r="H1201" s="266">
        <v>1</v>
      </c>
      <c r="I1201" s="267"/>
      <c r="J1201" s="266" t="s">
        <v>28</v>
      </c>
    </row>
    <row r="1202" spans="1:10" x14ac:dyDescent="0.15">
      <c r="A1202" s="266">
        <v>2023</v>
      </c>
      <c r="B1202" s="266">
        <v>11</v>
      </c>
      <c r="C1202" s="266" t="s">
        <v>77</v>
      </c>
      <c r="D1202" s="266">
        <v>1</v>
      </c>
      <c r="E1202" s="266">
        <v>4</v>
      </c>
      <c r="F1202" s="266">
        <v>0</v>
      </c>
      <c r="G1202" s="266">
        <v>0</v>
      </c>
      <c r="H1202" s="266">
        <v>0</v>
      </c>
      <c r="I1202" s="267"/>
      <c r="J1202" s="266" t="s">
        <v>26</v>
      </c>
    </row>
    <row r="1203" spans="1:10" x14ac:dyDescent="0.15">
      <c r="A1203" s="266">
        <v>2023</v>
      </c>
      <c r="B1203" s="266">
        <v>11</v>
      </c>
      <c r="C1203" s="266" t="s">
        <v>80</v>
      </c>
      <c r="D1203" s="266">
        <v>1</v>
      </c>
      <c r="E1203" s="266">
        <v>32</v>
      </c>
      <c r="F1203" s="266">
        <v>0</v>
      </c>
      <c r="G1203" s="266">
        <v>0</v>
      </c>
      <c r="H1203" s="266">
        <v>1</v>
      </c>
      <c r="I1203" s="267"/>
      <c r="J1203" s="266" t="s">
        <v>24</v>
      </c>
    </row>
    <row r="1204" spans="1:10" x14ac:dyDescent="0.15">
      <c r="A1204" s="266">
        <v>2023</v>
      </c>
      <c r="B1204" s="266">
        <v>11</v>
      </c>
      <c r="C1204" s="266" t="s">
        <v>81</v>
      </c>
      <c r="D1204" s="266">
        <v>0</v>
      </c>
      <c r="E1204" s="266">
        <v>6</v>
      </c>
      <c r="F1204" s="266">
        <v>0</v>
      </c>
      <c r="G1204" s="266">
        <v>0</v>
      </c>
      <c r="H1204" s="266">
        <v>0</v>
      </c>
      <c r="I1204" s="267"/>
      <c r="J1204" s="266" t="s">
        <v>28</v>
      </c>
    </row>
    <row r="1205" spans="1:10" x14ac:dyDescent="0.15">
      <c r="A1205" s="266">
        <v>2023</v>
      </c>
      <c r="B1205" s="266">
        <v>11</v>
      </c>
      <c r="C1205" s="266" t="s">
        <v>85</v>
      </c>
      <c r="D1205" s="266">
        <v>0</v>
      </c>
      <c r="E1205" s="266">
        <v>5</v>
      </c>
      <c r="F1205" s="266">
        <v>0</v>
      </c>
      <c r="G1205" s="266">
        <v>0</v>
      </c>
      <c r="H1205" s="266">
        <v>0</v>
      </c>
      <c r="I1205" s="267"/>
      <c r="J1205" s="266" t="s">
        <v>28</v>
      </c>
    </row>
    <row r="1206" spans="1:10" x14ac:dyDescent="0.15">
      <c r="A1206" s="266">
        <v>2023</v>
      </c>
      <c r="B1206" s="266">
        <v>11</v>
      </c>
      <c r="C1206" s="266" t="s">
        <v>86</v>
      </c>
      <c r="D1206" s="266">
        <v>0</v>
      </c>
      <c r="E1206" s="266">
        <v>2</v>
      </c>
      <c r="F1206" s="266">
        <v>0</v>
      </c>
      <c r="G1206" s="266">
        <v>0</v>
      </c>
      <c r="H1206" s="266">
        <v>0</v>
      </c>
      <c r="I1206" s="267"/>
      <c r="J1206" s="266" t="s">
        <v>24</v>
      </c>
    </row>
    <row r="1207" spans="1:10" x14ac:dyDescent="0.15">
      <c r="A1207" s="266">
        <v>2023</v>
      </c>
      <c r="B1207" s="266">
        <v>12</v>
      </c>
      <c r="C1207" s="266" t="s">
        <v>72</v>
      </c>
      <c r="D1207" s="266">
        <v>9</v>
      </c>
      <c r="E1207" s="266">
        <v>104</v>
      </c>
      <c r="F1207" s="266">
        <v>0</v>
      </c>
      <c r="G1207" s="266">
        <v>0</v>
      </c>
      <c r="H1207" s="266">
        <v>14</v>
      </c>
      <c r="I1207" s="267"/>
      <c r="J1207" s="266" t="s">
        <v>26</v>
      </c>
    </row>
    <row r="1208" spans="1:10" x14ac:dyDescent="0.15">
      <c r="A1208" s="266">
        <v>2023</v>
      </c>
      <c r="B1208" s="266">
        <v>12</v>
      </c>
      <c r="C1208" s="266" t="s">
        <v>75</v>
      </c>
      <c r="D1208" s="266">
        <v>0</v>
      </c>
      <c r="E1208" s="266">
        <v>8</v>
      </c>
      <c r="F1208" s="266">
        <v>0</v>
      </c>
      <c r="G1208" s="266">
        <v>0</v>
      </c>
      <c r="H1208" s="266">
        <v>0</v>
      </c>
      <c r="I1208" s="267"/>
      <c r="J1208" s="266" t="s">
        <v>24</v>
      </c>
    </row>
    <row r="1209" spans="1:10" x14ac:dyDescent="0.15">
      <c r="A1209" s="266">
        <v>2023</v>
      </c>
      <c r="B1209" s="266">
        <v>12</v>
      </c>
      <c r="C1209" s="266" t="s">
        <v>78</v>
      </c>
      <c r="D1209" s="266">
        <v>2</v>
      </c>
      <c r="E1209" s="266">
        <v>29</v>
      </c>
      <c r="F1209" s="266">
        <v>0</v>
      </c>
      <c r="G1209" s="266">
        <v>0</v>
      </c>
      <c r="H1209" s="266">
        <v>2</v>
      </c>
      <c r="I1209" s="267"/>
      <c r="J1209" s="266" t="s">
        <v>26</v>
      </c>
    </row>
    <row r="1210" spans="1:10" x14ac:dyDescent="0.15">
      <c r="A1210" s="266">
        <v>2023</v>
      </c>
      <c r="B1210" s="266">
        <v>12</v>
      </c>
      <c r="C1210" s="266" t="s">
        <v>78</v>
      </c>
      <c r="D1210" s="266">
        <v>0</v>
      </c>
      <c r="E1210" s="266">
        <v>47</v>
      </c>
      <c r="F1210" s="266">
        <v>0</v>
      </c>
      <c r="G1210" s="266">
        <v>0</v>
      </c>
      <c r="H1210" s="266">
        <v>0</v>
      </c>
      <c r="I1210" s="267"/>
      <c r="J1210" s="266" t="s">
        <v>28</v>
      </c>
    </row>
    <row r="1211" spans="1:10" x14ac:dyDescent="0.15">
      <c r="A1211" s="266">
        <v>2023</v>
      </c>
      <c r="B1211" s="266">
        <v>12</v>
      </c>
      <c r="C1211" s="266" t="s">
        <v>80</v>
      </c>
      <c r="D1211" s="266">
        <v>0</v>
      </c>
      <c r="E1211" s="266">
        <v>51</v>
      </c>
      <c r="F1211" s="266">
        <v>0</v>
      </c>
      <c r="G1211" s="266">
        <v>0</v>
      </c>
      <c r="H1211" s="266">
        <v>0</v>
      </c>
      <c r="I1211" s="267"/>
      <c r="J1211" s="266" t="s">
        <v>28</v>
      </c>
    </row>
    <row r="1212" spans="1:10" x14ac:dyDescent="0.15">
      <c r="A1212" s="266">
        <v>2023</v>
      </c>
      <c r="B1212" s="266">
        <v>12</v>
      </c>
      <c r="C1212" s="266" t="s">
        <v>86</v>
      </c>
      <c r="D1212" s="266">
        <v>0</v>
      </c>
      <c r="E1212" s="266">
        <v>3</v>
      </c>
      <c r="F1212" s="266">
        <v>0</v>
      </c>
      <c r="G1212" s="266">
        <v>0</v>
      </c>
      <c r="H1212" s="266">
        <v>0</v>
      </c>
      <c r="I1212" s="267"/>
      <c r="J1212" s="266" t="s">
        <v>28</v>
      </c>
    </row>
    <row r="1213" spans="1:10" x14ac:dyDescent="0.15">
      <c r="A1213" s="266">
        <v>2023</v>
      </c>
      <c r="B1213" s="266">
        <v>12</v>
      </c>
      <c r="C1213" s="266" t="s">
        <v>82</v>
      </c>
      <c r="D1213" s="266">
        <v>0</v>
      </c>
      <c r="E1213" s="266">
        <v>2</v>
      </c>
      <c r="F1213" s="266">
        <v>0</v>
      </c>
      <c r="G1213" s="266">
        <v>0</v>
      </c>
      <c r="H1213" s="266">
        <v>0</v>
      </c>
      <c r="I1213" s="267"/>
      <c r="J1213" s="266" t="s">
        <v>25</v>
      </c>
    </row>
    <row r="1214" spans="1:10" x14ac:dyDescent="0.15">
      <c r="A1214" s="266">
        <v>2023</v>
      </c>
      <c r="B1214" s="266">
        <v>12</v>
      </c>
      <c r="C1214" s="266" t="s">
        <v>85</v>
      </c>
      <c r="D1214" s="266">
        <v>0</v>
      </c>
      <c r="E1214" s="266">
        <v>2</v>
      </c>
      <c r="F1214" s="266">
        <v>0</v>
      </c>
      <c r="G1214" s="266">
        <v>0</v>
      </c>
      <c r="H1214" s="266">
        <v>0</v>
      </c>
      <c r="I1214" s="267"/>
      <c r="J1214" s="266" t="s">
        <v>24</v>
      </c>
    </row>
    <row r="1215" spans="1:10" x14ac:dyDescent="0.15">
      <c r="A1215" s="266">
        <v>2023</v>
      </c>
      <c r="B1215" s="266">
        <v>12</v>
      </c>
      <c r="C1215" s="266" t="s">
        <v>85</v>
      </c>
      <c r="D1215" s="266">
        <v>0</v>
      </c>
      <c r="E1215" s="266">
        <v>1</v>
      </c>
      <c r="F1215" s="266">
        <v>0</v>
      </c>
      <c r="G1215" s="266">
        <v>0</v>
      </c>
      <c r="H1215" s="266">
        <v>0</v>
      </c>
      <c r="I1215" s="267"/>
      <c r="J1215" s="266" t="s">
        <v>28</v>
      </c>
    </row>
    <row r="1216" spans="1:10" x14ac:dyDescent="0.15">
      <c r="A1216" s="266">
        <v>2024</v>
      </c>
      <c r="B1216" s="266">
        <v>1</v>
      </c>
      <c r="C1216" s="266" t="s">
        <v>123</v>
      </c>
      <c r="D1216" s="266">
        <v>0</v>
      </c>
      <c r="E1216" s="266">
        <v>1</v>
      </c>
      <c r="F1216" s="266">
        <v>0</v>
      </c>
      <c r="G1216" s="266">
        <v>0</v>
      </c>
      <c r="H1216" s="266">
        <v>0</v>
      </c>
      <c r="I1216" s="267"/>
      <c r="J1216" s="266" t="s">
        <v>24</v>
      </c>
    </row>
    <row r="1217" spans="1:10" x14ac:dyDescent="0.15">
      <c r="A1217" s="266">
        <v>2024</v>
      </c>
      <c r="B1217" s="266">
        <v>1</v>
      </c>
      <c r="C1217" s="266" t="s">
        <v>73</v>
      </c>
      <c r="D1217" s="266">
        <v>1</v>
      </c>
      <c r="E1217" s="266">
        <v>9</v>
      </c>
      <c r="F1217" s="266">
        <v>0</v>
      </c>
      <c r="G1217" s="266">
        <v>0</v>
      </c>
      <c r="H1217" s="266">
        <v>1</v>
      </c>
      <c r="I1217" s="267"/>
      <c r="J1217" s="266" t="s">
        <v>28</v>
      </c>
    </row>
    <row r="1218" spans="1:10" x14ac:dyDescent="0.15">
      <c r="A1218" s="266">
        <v>2024</v>
      </c>
      <c r="B1218" s="266">
        <v>1</v>
      </c>
      <c r="C1218" s="266" t="s">
        <v>74</v>
      </c>
      <c r="D1218" s="266">
        <v>0</v>
      </c>
      <c r="E1218" s="266">
        <v>11</v>
      </c>
      <c r="F1218" s="266">
        <v>0</v>
      </c>
      <c r="G1218" s="266">
        <v>0</v>
      </c>
      <c r="H1218" s="266">
        <v>0</v>
      </c>
      <c r="I1218" s="267"/>
      <c r="J1218" s="266" t="s">
        <v>28</v>
      </c>
    </row>
    <row r="1219" spans="1:10" x14ac:dyDescent="0.15">
      <c r="A1219" s="266">
        <v>2024</v>
      </c>
      <c r="B1219" s="266">
        <v>1</v>
      </c>
      <c r="C1219" s="266" t="s">
        <v>77</v>
      </c>
      <c r="D1219" s="266">
        <v>0</v>
      </c>
      <c r="E1219" s="266">
        <v>11</v>
      </c>
      <c r="F1219" s="266">
        <v>0</v>
      </c>
      <c r="G1219" s="266">
        <v>0</v>
      </c>
      <c r="H1219" s="266">
        <v>0</v>
      </c>
      <c r="I1219" s="267"/>
      <c r="J1219" s="266" t="s">
        <v>27</v>
      </c>
    </row>
    <row r="1220" spans="1:10" x14ac:dyDescent="0.15">
      <c r="A1220" s="266">
        <v>2024</v>
      </c>
      <c r="B1220" s="266">
        <v>1</v>
      </c>
      <c r="C1220" s="266" t="s">
        <v>78</v>
      </c>
      <c r="D1220" s="266">
        <v>0</v>
      </c>
      <c r="E1220" s="266">
        <v>34</v>
      </c>
      <c r="F1220" s="266">
        <v>0</v>
      </c>
      <c r="G1220" s="266">
        <v>0</v>
      </c>
      <c r="H1220" s="266">
        <v>0</v>
      </c>
      <c r="I1220" s="267"/>
      <c r="J1220" s="266" t="s">
        <v>28</v>
      </c>
    </row>
    <row r="1221" spans="1:10" x14ac:dyDescent="0.15">
      <c r="A1221" s="266">
        <v>2024</v>
      </c>
      <c r="B1221" s="266">
        <v>1</v>
      </c>
      <c r="C1221" s="266" t="s">
        <v>81</v>
      </c>
      <c r="D1221" s="266">
        <v>0</v>
      </c>
      <c r="E1221" s="266">
        <v>4</v>
      </c>
      <c r="F1221" s="266">
        <v>0</v>
      </c>
      <c r="G1221" s="266">
        <v>0</v>
      </c>
      <c r="H1221" s="266">
        <v>0</v>
      </c>
      <c r="I1221" s="267"/>
      <c r="J1221" s="266" t="s">
        <v>28</v>
      </c>
    </row>
    <row r="1222" spans="1:10" x14ac:dyDescent="0.15">
      <c r="A1222" s="266">
        <v>2024</v>
      </c>
      <c r="B1222" s="266">
        <v>1</v>
      </c>
      <c r="C1222" s="266" t="s">
        <v>81</v>
      </c>
      <c r="D1222" s="266">
        <v>0</v>
      </c>
      <c r="E1222" s="266">
        <v>1</v>
      </c>
      <c r="F1222" s="266">
        <v>0</v>
      </c>
      <c r="G1222" s="266">
        <v>0</v>
      </c>
      <c r="H1222" s="266">
        <v>0</v>
      </c>
      <c r="I1222" s="267"/>
      <c r="J1222" s="266" t="s">
        <v>24</v>
      </c>
    </row>
    <row r="1223" spans="1:10" x14ac:dyDescent="0.15">
      <c r="A1223" s="266">
        <v>2024</v>
      </c>
      <c r="B1223" s="266">
        <v>1</v>
      </c>
      <c r="C1223" s="266" t="s">
        <v>79</v>
      </c>
      <c r="D1223" s="266">
        <v>0</v>
      </c>
      <c r="E1223" s="266">
        <v>2</v>
      </c>
      <c r="F1223" s="266">
        <v>0</v>
      </c>
      <c r="G1223" s="266">
        <v>0</v>
      </c>
      <c r="H1223" s="266">
        <v>0</v>
      </c>
      <c r="I1223" s="267"/>
      <c r="J1223" s="266" t="s">
        <v>24</v>
      </c>
    </row>
    <row r="1224" spans="1:10" x14ac:dyDescent="0.15">
      <c r="A1224" s="266">
        <v>2024</v>
      </c>
      <c r="B1224" s="266">
        <v>1</v>
      </c>
      <c r="C1224" s="266" t="s">
        <v>86</v>
      </c>
      <c r="D1224" s="266">
        <v>0</v>
      </c>
      <c r="E1224" s="266">
        <v>4</v>
      </c>
      <c r="F1224" s="266">
        <v>0</v>
      </c>
      <c r="G1224" s="266">
        <v>0</v>
      </c>
      <c r="H1224" s="266">
        <v>0</v>
      </c>
      <c r="I1224" s="267"/>
      <c r="J1224" s="266" t="s">
        <v>27</v>
      </c>
    </row>
    <row r="1225" spans="1:10" x14ac:dyDescent="0.15">
      <c r="A1225" s="266">
        <v>2024</v>
      </c>
      <c r="B1225" s="266">
        <v>1</v>
      </c>
      <c r="C1225" s="266" t="s">
        <v>82</v>
      </c>
      <c r="D1225" s="266">
        <v>0</v>
      </c>
      <c r="E1225" s="266">
        <v>2</v>
      </c>
      <c r="F1225" s="266">
        <v>0</v>
      </c>
      <c r="G1225" s="266">
        <v>0</v>
      </c>
      <c r="H1225" s="266">
        <v>0</v>
      </c>
      <c r="I1225" s="267"/>
      <c r="J1225" s="266" t="s">
        <v>28</v>
      </c>
    </row>
    <row r="1226" spans="1:10" x14ac:dyDescent="0.15">
      <c r="A1226" s="266">
        <v>2024</v>
      </c>
      <c r="B1226" s="266">
        <v>1</v>
      </c>
      <c r="C1226" s="266" t="s">
        <v>86</v>
      </c>
      <c r="D1226" s="266">
        <v>0</v>
      </c>
      <c r="E1226" s="266">
        <v>4</v>
      </c>
      <c r="F1226" s="266">
        <v>0</v>
      </c>
      <c r="G1226" s="266">
        <v>0</v>
      </c>
      <c r="H1226" s="266">
        <v>0</v>
      </c>
      <c r="I1226" s="267"/>
      <c r="J1226" s="266" t="s">
        <v>28</v>
      </c>
    </row>
    <row r="1227" spans="1:10" x14ac:dyDescent="0.15">
      <c r="A1227" s="266">
        <v>2024</v>
      </c>
      <c r="B1227" s="266">
        <v>1</v>
      </c>
      <c r="C1227" s="266" t="s">
        <v>84</v>
      </c>
      <c r="D1227" s="266">
        <v>0</v>
      </c>
      <c r="E1227" s="266">
        <v>6</v>
      </c>
      <c r="F1227" s="266">
        <v>0</v>
      </c>
      <c r="G1227" s="266">
        <v>0</v>
      </c>
      <c r="H1227" s="266">
        <v>0</v>
      </c>
      <c r="I1227" s="267"/>
      <c r="J1227" s="266" t="s">
        <v>28</v>
      </c>
    </row>
    <row r="1228" spans="1:10" x14ac:dyDescent="0.15">
      <c r="A1228" s="266">
        <v>2024</v>
      </c>
      <c r="B1228" s="266">
        <v>1</v>
      </c>
      <c r="C1228" s="266" t="s">
        <v>86</v>
      </c>
      <c r="D1228" s="266">
        <v>0</v>
      </c>
      <c r="E1228" s="266">
        <v>3</v>
      </c>
      <c r="F1228" s="266">
        <v>0</v>
      </c>
      <c r="G1228" s="266">
        <v>0</v>
      </c>
      <c r="H1228" s="266">
        <v>0</v>
      </c>
      <c r="I1228" s="267"/>
      <c r="J1228" s="266" t="s">
        <v>24</v>
      </c>
    </row>
    <row r="1229" spans="1:10" x14ac:dyDescent="0.15">
      <c r="A1229" s="266">
        <v>2024</v>
      </c>
      <c r="B1229" s="266">
        <v>2</v>
      </c>
      <c r="C1229" s="266" t="s">
        <v>72</v>
      </c>
      <c r="D1229" s="266">
        <v>12</v>
      </c>
      <c r="E1229" s="266">
        <v>270</v>
      </c>
      <c r="F1229" s="266">
        <v>0</v>
      </c>
      <c r="G1229" s="266">
        <v>1</v>
      </c>
      <c r="H1229" s="266">
        <v>11</v>
      </c>
      <c r="I1229" s="267"/>
      <c r="J1229" s="266" t="s">
        <v>27</v>
      </c>
    </row>
    <row r="1230" spans="1:10" x14ac:dyDescent="0.15">
      <c r="A1230" s="266">
        <v>2024</v>
      </c>
      <c r="B1230" s="266">
        <v>2</v>
      </c>
      <c r="C1230" s="266" t="s">
        <v>72</v>
      </c>
      <c r="D1230" s="266">
        <v>3</v>
      </c>
      <c r="E1230" s="266">
        <v>76</v>
      </c>
      <c r="F1230" s="266">
        <v>0</v>
      </c>
      <c r="G1230" s="266">
        <v>1</v>
      </c>
      <c r="H1230" s="266">
        <v>5</v>
      </c>
      <c r="I1230" s="267"/>
      <c r="J1230" s="266" t="s">
        <v>25</v>
      </c>
    </row>
    <row r="1231" spans="1:10" x14ac:dyDescent="0.15">
      <c r="A1231" s="266">
        <v>2024</v>
      </c>
      <c r="B1231" s="266">
        <v>2</v>
      </c>
      <c r="C1231" s="266" t="s">
        <v>123</v>
      </c>
      <c r="D1231" s="266">
        <v>0</v>
      </c>
      <c r="E1231" s="266">
        <v>7</v>
      </c>
      <c r="F1231" s="266">
        <v>0</v>
      </c>
      <c r="G1231" s="266">
        <v>0</v>
      </c>
      <c r="H1231" s="266">
        <v>0</v>
      </c>
      <c r="I1231" s="267"/>
      <c r="J1231" s="266" t="s">
        <v>28</v>
      </c>
    </row>
    <row r="1232" spans="1:10" x14ac:dyDescent="0.15">
      <c r="A1232" s="266">
        <v>2024</v>
      </c>
      <c r="B1232" s="266">
        <v>2</v>
      </c>
      <c r="C1232" s="266" t="s">
        <v>76</v>
      </c>
      <c r="D1232" s="266">
        <v>0</v>
      </c>
      <c r="E1232" s="266">
        <v>63</v>
      </c>
      <c r="F1232" s="266">
        <v>0</v>
      </c>
      <c r="G1232" s="266">
        <v>0</v>
      </c>
      <c r="H1232" s="266">
        <v>0</v>
      </c>
      <c r="I1232" s="267"/>
      <c r="J1232" s="266" t="s">
        <v>28</v>
      </c>
    </row>
    <row r="1233" spans="1:10" x14ac:dyDescent="0.15">
      <c r="A1233" s="266">
        <v>2024</v>
      </c>
      <c r="B1233" s="266">
        <v>2</v>
      </c>
      <c r="C1233" s="266" t="s">
        <v>75</v>
      </c>
      <c r="D1233" s="266">
        <v>1</v>
      </c>
      <c r="E1233" s="266">
        <v>5</v>
      </c>
      <c r="F1233" s="266">
        <v>0</v>
      </c>
      <c r="G1233" s="266">
        <v>0</v>
      </c>
      <c r="H1233" s="266">
        <v>4</v>
      </c>
      <c r="I1233" s="267"/>
      <c r="J1233" s="266" t="s">
        <v>26</v>
      </c>
    </row>
    <row r="1234" spans="1:10" x14ac:dyDescent="0.15">
      <c r="A1234" s="266">
        <v>2024</v>
      </c>
      <c r="B1234" s="266">
        <v>2</v>
      </c>
      <c r="C1234" s="266" t="s">
        <v>77</v>
      </c>
      <c r="D1234" s="266">
        <v>0</v>
      </c>
      <c r="E1234" s="266">
        <v>7</v>
      </c>
      <c r="F1234" s="266">
        <v>0</v>
      </c>
      <c r="G1234" s="266">
        <v>0</v>
      </c>
      <c r="H1234" s="266">
        <v>0</v>
      </c>
      <c r="I1234" s="267"/>
      <c r="J1234" s="266" t="s">
        <v>26</v>
      </c>
    </row>
    <row r="1235" spans="1:10" x14ac:dyDescent="0.15">
      <c r="A1235" s="266">
        <v>2024</v>
      </c>
      <c r="B1235" s="266">
        <v>2</v>
      </c>
      <c r="C1235" s="266" t="s">
        <v>77</v>
      </c>
      <c r="D1235" s="266">
        <v>0</v>
      </c>
      <c r="E1235" s="266">
        <v>3</v>
      </c>
      <c r="F1235" s="266">
        <v>0</v>
      </c>
      <c r="G1235" s="266">
        <v>0</v>
      </c>
      <c r="H1235" s="266">
        <v>0</v>
      </c>
      <c r="I1235" s="267"/>
      <c r="J1235" s="266" t="s">
        <v>25</v>
      </c>
    </row>
    <row r="1236" spans="1:10" x14ac:dyDescent="0.15">
      <c r="A1236" s="266">
        <v>2024</v>
      </c>
      <c r="B1236" s="266">
        <v>2</v>
      </c>
      <c r="C1236" s="266" t="s">
        <v>81</v>
      </c>
      <c r="D1236" s="266">
        <v>0</v>
      </c>
      <c r="E1236" s="266">
        <v>3</v>
      </c>
      <c r="F1236" s="266">
        <v>0</v>
      </c>
      <c r="G1236" s="266">
        <v>0</v>
      </c>
      <c r="H1236" s="266">
        <v>0</v>
      </c>
      <c r="I1236" s="267"/>
      <c r="J1236" s="266" t="s">
        <v>25</v>
      </c>
    </row>
    <row r="1237" spans="1:10" x14ac:dyDescent="0.15">
      <c r="A1237" s="266">
        <v>2024</v>
      </c>
      <c r="B1237" s="266">
        <v>2</v>
      </c>
      <c r="C1237" s="266" t="s">
        <v>81</v>
      </c>
      <c r="D1237" s="266">
        <v>0</v>
      </c>
      <c r="E1237" s="266">
        <v>4</v>
      </c>
      <c r="F1237" s="266">
        <v>0</v>
      </c>
      <c r="G1237" s="266">
        <v>0</v>
      </c>
      <c r="H1237" s="266">
        <v>0</v>
      </c>
      <c r="I1237" s="267"/>
      <c r="J1237" s="266" t="s">
        <v>28</v>
      </c>
    </row>
    <row r="1238" spans="1:10" x14ac:dyDescent="0.15">
      <c r="A1238" s="266">
        <v>2024</v>
      </c>
      <c r="B1238" s="266">
        <v>2</v>
      </c>
      <c r="C1238" s="266" t="s">
        <v>124</v>
      </c>
      <c r="D1238" s="266">
        <v>5</v>
      </c>
      <c r="E1238" s="266">
        <v>32</v>
      </c>
      <c r="F1238" s="266">
        <v>0</v>
      </c>
      <c r="G1238" s="266">
        <v>1</v>
      </c>
      <c r="H1238" s="266">
        <v>5</v>
      </c>
      <c r="I1238" s="267"/>
      <c r="J1238" s="266" t="s">
        <v>27</v>
      </c>
    </row>
    <row r="1239" spans="1:10" x14ac:dyDescent="0.15">
      <c r="A1239" s="266">
        <v>2024</v>
      </c>
      <c r="B1239" s="266">
        <v>2</v>
      </c>
      <c r="C1239" s="266" t="s">
        <v>83</v>
      </c>
      <c r="D1239" s="266">
        <v>0</v>
      </c>
      <c r="E1239" s="266">
        <v>5</v>
      </c>
      <c r="F1239" s="266">
        <v>0</v>
      </c>
      <c r="G1239" s="266">
        <v>0</v>
      </c>
      <c r="H1239" s="266">
        <v>0</v>
      </c>
      <c r="I1239" s="267"/>
      <c r="J1239" s="266" t="s">
        <v>24</v>
      </c>
    </row>
    <row r="1240" spans="1:10" x14ac:dyDescent="0.15">
      <c r="A1240" s="266">
        <v>2024</v>
      </c>
      <c r="B1240" s="266">
        <v>3</v>
      </c>
      <c r="C1240" s="266" t="s">
        <v>72</v>
      </c>
      <c r="D1240" s="266">
        <v>3</v>
      </c>
      <c r="E1240" s="266">
        <v>74</v>
      </c>
      <c r="F1240" s="266">
        <v>0</v>
      </c>
      <c r="G1240" s="266">
        <v>0</v>
      </c>
      <c r="H1240" s="266">
        <v>3</v>
      </c>
      <c r="I1240" s="267"/>
      <c r="J1240" s="266" t="s">
        <v>24</v>
      </c>
    </row>
    <row r="1241" spans="1:10" x14ac:dyDescent="0.15">
      <c r="A1241" s="266">
        <v>2024</v>
      </c>
      <c r="B1241" s="266">
        <v>3</v>
      </c>
      <c r="C1241" s="266" t="s">
        <v>72</v>
      </c>
      <c r="D1241" s="266">
        <v>8</v>
      </c>
      <c r="E1241" s="266">
        <v>84</v>
      </c>
      <c r="F1241" s="266">
        <v>0</v>
      </c>
      <c r="G1241" s="266">
        <v>0</v>
      </c>
      <c r="H1241" s="266">
        <v>13</v>
      </c>
      <c r="I1241" s="267"/>
      <c r="J1241" s="266" t="s">
        <v>26</v>
      </c>
    </row>
    <row r="1242" spans="1:10" x14ac:dyDescent="0.15">
      <c r="A1242" s="266">
        <v>2024</v>
      </c>
      <c r="B1242" s="266">
        <v>3</v>
      </c>
      <c r="C1242" s="266" t="s">
        <v>73</v>
      </c>
      <c r="D1242" s="266">
        <v>1</v>
      </c>
      <c r="E1242" s="266">
        <v>9</v>
      </c>
      <c r="F1242" s="266">
        <v>0</v>
      </c>
      <c r="G1242" s="266">
        <v>0</v>
      </c>
      <c r="H1242" s="266">
        <v>1</v>
      </c>
      <c r="I1242" s="267"/>
      <c r="J1242" s="266" t="s">
        <v>27</v>
      </c>
    </row>
    <row r="1243" spans="1:10" x14ac:dyDescent="0.15">
      <c r="A1243" s="266">
        <v>2024</v>
      </c>
      <c r="B1243" s="266">
        <v>3</v>
      </c>
      <c r="C1243" s="266" t="s">
        <v>73</v>
      </c>
      <c r="D1243" s="266">
        <v>0</v>
      </c>
      <c r="E1243" s="266">
        <v>9</v>
      </c>
      <c r="F1243" s="266">
        <v>0</v>
      </c>
      <c r="G1243" s="266">
        <v>0</v>
      </c>
      <c r="H1243" s="266">
        <v>0</v>
      </c>
      <c r="I1243" s="267"/>
      <c r="J1243" s="266" t="s">
        <v>25</v>
      </c>
    </row>
    <row r="1244" spans="1:10" x14ac:dyDescent="0.15">
      <c r="A1244" s="266">
        <v>2024</v>
      </c>
      <c r="B1244" s="266">
        <v>3</v>
      </c>
      <c r="C1244" s="266" t="s">
        <v>73</v>
      </c>
      <c r="D1244" s="266">
        <v>2</v>
      </c>
      <c r="E1244" s="266">
        <v>32</v>
      </c>
      <c r="F1244" s="266">
        <v>0</v>
      </c>
      <c r="G1244" s="266">
        <v>2</v>
      </c>
      <c r="H1244" s="266">
        <v>0</v>
      </c>
      <c r="I1244" s="267"/>
      <c r="J1244" s="266" t="s">
        <v>26</v>
      </c>
    </row>
    <row r="1245" spans="1:10" x14ac:dyDescent="0.15">
      <c r="A1245" s="266">
        <v>2024</v>
      </c>
      <c r="B1245" s="266">
        <v>3</v>
      </c>
      <c r="C1245" s="266" t="s">
        <v>74</v>
      </c>
      <c r="D1245" s="266">
        <v>0</v>
      </c>
      <c r="E1245" s="266">
        <v>4</v>
      </c>
      <c r="F1245" s="266">
        <v>0</v>
      </c>
      <c r="G1245" s="266">
        <v>0</v>
      </c>
      <c r="H1245" s="266">
        <v>0</v>
      </c>
      <c r="I1245" s="267"/>
      <c r="J1245" s="266" t="s">
        <v>24</v>
      </c>
    </row>
    <row r="1246" spans="1:10" x14ac:dyDescent="0.15">
      <c r="A1246" s="266">
        <v>2024</v>
      </c>
      <c r="B1246" s="266">
        <v>3</v>
      </c>
      <c r="C1246" s="266" t="s">
        <v>76</v>
      </c>
      <c r="D1246" s="266">
        <v>0</v>
      </c>
      <c r="E1246" s="266">
        <v>16</v>
      </c>
      <c r="F1246" s="266">
        <v>0</v>
      </c>
      <c r="G1246" s="266">
        <v>0</v>
      </c>
      <c r="H1246" s="266">
        <v>0</v>
      </c>
      <c r="I1246" s="267"/>
      <c r="J1246" s="266" t="s">
        <v>26</v>
      </c>
    </row>
    <row r="1247" spans="1:10" x14ac:dyDescent="0.15">
      <c r="A1247" s="266">
        <v>2024</v>
      </c>
      <c r="B1247" s="266">
        <v>3</v>
      </c>
      <c r="C1247" s="266" t="s">
        <v>75</v>
      </c>
      <c r="D1247" s="266">
        <v>0</v>
      </c>
      <c r="E1247" s="266">
        <v>16</v>
      </c>
      <c r="F1247" s="266">
        <v>0</v>
      </c>
      <c r="G1247" s="266">
        <v>0</v>
      </c>
      <c r="H1247" s="266">
        <v>0</v>
      </c>
      <c r="I1247" s="267"/>
      <c r="J1247" s="266" t="s">
        <v>28</v>
      </c>
    </row>
    <row r="1248" spans="1:10" x14ac:dyDescent="0.15">
      <c r="A1248" s="266">
        <v>2024</v>
      </c>
      <c r="B1248" s="266">
        <v>3</v>
      </c>
      <c r="C1248" s="266" t="s">
        <v>75</v>
      </c>
      <c r="D1248" s="266">
        <v>1</v>
      </c>
      <c r="E1248" s="266">
        <v>5</v>
      </c>
      <c r="F1248" s="266">
        <v>0</v>
      </c>
      <c r="G1248" s="266">
        <v>0</v>
      </c>
      <c r="H1248" s="266">
        <v>1</v>
      </c>
      <c r="I1248" s="267"/>
      <c r="J1248" s="266" t="s">
        <v>26</v>
      </c>
    </row>
    <row r="1249" spans="1:10" x14ac:dyDescent="0.15">
      <c r="A1249" s="266">
        <v>2024</v>
      </c>
      <c r="B1249" s="266">
        <v>3</v>
      </c>
      <c r="C1249" s="266" t="s">
        <v>76</v>
      </c>
      <c r="D1249" s="266">
        <v>0</v>
      </c>
      <c r="E1249" s="266">
        <v>0</v>
      </c>
      <c r="F1249" s="266">
        <v>1</v>
      </c>
      <c r="G1249" s="266">
        <v>0</v>
      </c>
      <c r="H1249" s="266">
        <v>0</v>
      </c>
      <c r="I1249" s="267">
        <v>74</v>
      </c>
      <c r="J1249" s="266" t="s">
        <v>27</v>
      </c>
    </row>
    <row r="1250" spans="1:10" x14ac:dyDescent="0.15">
      <c r="A1250" s="266">
        <v>2024</v>
      </c>
      <c r="B1250" s="266">
        <v>3</v>
      </c>
      <c r="C1250" s="266" t="s">
        <v>78</v>
      </c>
      <c r="D1250" s="266">
        <v>1</v>
      </c>
      <c r="E1250" s="266">
        <v>58</v>
      </c>
      <c r="F1250" s="266">
        <v>0</v>
      </c>
      <c r="G1250" s="266">
        <v>1</v>
      </c>
      <c r="H1250" s="266">
        <v>1</v>
      </c>
      <c r="I1250" s="267"/>
      <c r="J1250" s="266" t="s">
        <v>28</v>
      </c>
    </row>
    <row r="1251" spans="1:10" x14ac:dyDescent="0.15">
      <c r="A1251" s="266">
        <v>2024</v>
      </c>
      <c r="B1251" s="266">
        <v>3</v>
      </c>
      <c r="C1251" s="266" t="s">
        <v>81</v>
      </c>
      <c r="D1251" s="266">
        <v>0</v>
      </c>
      <c r="E1251" s="266">
        <v>2</v>
      </c>
      <c r="F1251" s="266">
        <v>0</v>
      </c>
      <c r="G1251" s="266">
        <v>0</v>
      </c>
      <c r="H1251" s="266">
        <v>0</v>
      </c>
      <c r="I1251" s="267"/>
      <c r="J1251" s="266" t="s">
        <v>27</v>
      </c>
    </row>
    <row r="1252" spans="1:10" x14ac:dyDescent="0.15">
      <c r="A1252" s="266">
        <v>2024</v>
      </c>
      <c r="B1252" s="266">
        <v>3</v>
      </c>
      <c r="C1252" s="266" t="s">
        <v>82</v>
      </c>
      <c r="D1252" s="266">
        <v>0</v>
      </c>
      <c r="E1252" s="266">
        <v>1</v>
      </c>
      <c r="F1252" s="266">
        <v>0</v>
      </c>
      <c r="G1252" s="266">
        <v>0</v>
      </c>
      <c r="H1252" s="266">
        <v>0</v>
      </c>
      <c r="I1252" s="267"/>
      <c r="J1252" s="266" t="s">
        <v>25</v>
      </c>
    </row>
    <row r="1253" spans="1:10" x14ac:dyDescent="0.15">
      <c r="A1253" s="266">
        <v>2024</v>
      </c>
      <c r="B1253" s="266">
        <v>3</v>
      </c>
      <c r="C1253" s="266" t="s">
        <v>84</v>
      </c>
      <c r="D1253" s="266">
        <v>0</v>
      </c>
      <c r="E1253" s="266">
        <v>8</v>
      </c>
      <c r="F1253" s="266">
        <v>0</v>
      </c>
      <c r="G1253" s="266">
        <v>0</v>
      </c>
      <c r="H1253" s="266">
        <v>0</v>
      </c>
      <c r="I1253" s="267"/>
      <c r="J1253" s="266" t="s">
        <v>28</v>
      </c>
    </row>
    <row r="1254" spans="1:10" x14ac:dyDescent="0.15">
      <c r="A1254" s="266">
        <v>2023</v>
      </c>
      <c r="B1254" s="266">
        <v>1</v>
      </c>
      <c r="C1254" s="266" t="s">
        <v>72</v>
      </c>
      <c r="D1254" s="266">
        <v>3</v>
      </c>
      <c r="E1254" s="266">
        <v>79</v>
      </c>
      <c r="F1254" s="266">
        <v>0</v>
      </c>
      <c r="G1254" s="266">
        <v>0</v>
      </c>
      <c r="H1254" s="266">
        <v>3</v>
      </c>
      <c r="I1254" s="267"/>
      <c r="J1254" s="266" t="s">
        <v>24</v>
      </c>
    </row>
    <row r="1255" spans="1:10" x14ac:dyDescent="0.15">
      <c r="A1255" s="266">
        <v>2023</v>
      </c>
      <c r="B1255" s="266">
        <v>1</v>
      </c>
      <c r="C1255" s="266" t="s">
        <v>74</v>
      </c>
      <c r="D1255" s="266">
        <v>0</v>
      </c>
      <c r="E1255" s="266">
        <v>7</v>
      </c>
      <c r="F1255" s="266">
        <v>0</v>
      </c>
      <c r="G1255" s="266">
        <v>0</v>
      </c>
      <c r="H1255" s="266">
        <v>0</v>
      </c>
      <c r="I1255" s="267"/>
      <c r="J1255" s="266" t="s">
        <v>28</v>
      </c>
    </row>
    <row r="1256" spans="1:10" x14ac:dyDescent="0.15">
      <c r="A1256" s="266">
        <v>2023</v>
      </c>
      <c r="B1256" s="266">
        <v>1</v>
      </c>
      <c r="C1256" s="266" t="s">
        <v>74</v>
      </c>
      <c r="D1256" s="266">
        <v>0</v>
      </c>
      <c r="E1256" s="266">
        <v>5</v>
      </c>
      <c r="F1256" s="266">
        <v>0</v>
      </c>
      <c r="G1256" s="266">
        <v>0</v>
      </c>
      <c r="H1256" s="266">
        <v>0</v>
      </c>
      <c r="I1256" s="267"/>
      <c r="J1256" s="266" t="s">
        <v>25</v>
      </c>
    </row>
    <row r="1257" spans="1:10" x14ac:dyDescent="0.15">
      <c r="A1257" s="266">
        <v>2023</v>
      </c>
      <c r="B1257" s="266">
        <v>1</v>
      </c>
      <c r="C1257" s="266" t="s">
        <v>78</v>
      </c>
      <c r="D1257" s="266">
        <v>0</v>
      </c>
      <c r="E1257" s="266">
        <v>35</v>
      </c>
      <c r="F1257" s="266">
        <v>0</v>
      </c>
      <c r="G1257" s="266">
        <v>0</v>
      </c>
      <c r="H1257" s="266">
        <v>0</v>
      </c>
      <c r="I1257" s="267"/>
      <c r="J1257" s="266" t="s">
        <v>28</v>
      </c>
    </row>
    <row r="1258" spans="1:10" x14ac:dyDescent="0.15">
      <c r="A1258" s="266">
        <v>2023</v>
      </c>
      <c r="B1258" s="266">
        <v>1</v>
      </c>
      <c r="C1258" s="266" t="s">
        <v>78</v>
      </c>
      <c r="D1258" s="266">
        <v>0</v>
      </c>
      <c r="E1258" s="266">
        <v>15</v>
      </c>
      <c r="F1258" s="266">
        <v>0</v>
      </c>
      <c r="G1258" s="266">
        <v>0</v>
      </c>
      <c r="H1258" s="266">
        <v>0</v>
      </c>
      <c r="I1258" s="267"/>
      <c r="J1258" s="266" t="s">
        <v>24</v>
      </c>
    </row>
    <row r="1259" spans="1:10" x14ac:dyDescent="0.15">
      <c r="A1259" s="266">
        <v>2023</v>
      </c>
      <c r="B1259" s="266">
        <v>1</v>
      </c>
      <c r="C1259" s="266" t="s">
        <v>80</v>
      </c>
      <c r="D1259" s="266">
        <v>2</v>
      </c>
      <c r="E1259" s="266">
        <v>20</v>
      </c>
      <c r="F1259" s="266">
        <v>0</v>
      </c>
      <c r="G1259" s="266">
        <v>1</v>
      </c>
      <c r="H1259" s="266">
        <v>1</v>
      </c>
      <c r="I1259" s="267"/>
      <c r="J1259" s="266" t="s">
        <v>25</v>
      </c>
    </row>
    <row r="1260" spans="1:10" x14ac:dyDescent="0.15">
      <c r="A1260" s="266">
        <v>2023</v>
      </c>
      <c r="B1260" s="266">
        <v>1</v>
      </c>
      <c r="C1260" s="266" t="s">
        <v>124</v>
      </c>
      <c r="D1260" s="266">
        <v>2</v>
      </c>
      <c r="E1260" s="266">
        <v>25</v>
      </c>
      <c r="F1260" s="266">
        <v>0</v>
      </c>
      <c r="G1260" s="266">
        <v>2</v>
      </c>
      <c r="H1260" s="266">
        <v>0</v>
      </c>
      <c r="I1260" s="267"/>
      <c r="J1260" s="266" t="s">
        <v>26</v>
      </c>
    </row>
    <row r="1261" spans="1:10" x14ac:dyDescent="0.15">
      <c r="A1261" s="266">
        <v>2023</v>
      </c>
      <c r="B1261" s="266">
        <v>1</v>
      </c>
      <c r="C1261" s="266" t="s">
        <v>82</v>
      </c>
      <c r="D1261" s="266">
        <v>1</v>
      </c>
      <c r="E1261" s="266">
        <v>4</v>
      </c>
      <c r="F1261" s="266">
        <v>0</v>
      </c>
      <c r="G1261" s="266">
        <v>0</v>
      </c>
      <c r="H1261" s="266">
        <v>1</v>
      </c>
      <c r="I1261" s="267"/>
      <c r="J1261" s="266" t="s">
        <v>27</v>
      </c>
    </row>
    <row r="1262" spans="1:10" x14ac:dyDescent="0.15">
      <c r="A1262" s="266">
        <v>2023</v>
      </c>
      <c r="B1262" s="266">
        <v>1</v>
      </c>
      <c r="C1262" s="266" t="s">
        <v>83</v>
      </c>
      <c r="D1262" s="266">
        <v>0</v>
      </c>
      <c r="E1262" s="266">
        <v>10</v>
      </c>
      <c r="F1262" s="266">
        <v>0</v>
      </c>
      <c r="G1262" s="266">
        <v>0</v>
      </c>
      <c r="H1262" s="266">
        <v>0</v>
      </c>
      <c r="I1262" s="267"/>
      <c r="J1262" s="266" t="s">
        <v>24</v>
      </c>
    </row>
    <row r="1263" spans="1:10" x14ac:dyDescent="0.15">
      <c r="A1263" s="266">
        <v>2023</v>
      </c>
      <c r="B1263" s="266">
        <v>1</v>
      </c>
      <c r="C1263" s="266" t="s">
        <v>85</v>
      </c>
      <c r="D1263" s="266">
        <v>0</v>
      </c>
      <c r="E1263" s="266">
        <v>2</v>
      </c>
      <c r="F1263" s="266">
        <v>0</v>
      </c>
      <c r="G1263" s="266">
        <v>0</v>
      </c>
      <c r="H1263" s="266">
        <v>0</v>
      </c>
      <c r="I1263" s="267"/>
      <c r="J1263" s="266" t="s">
        <v>26</v>
      </c>
    </row>
    <row r="1264" spans="1:10" x14ac:dyDescent="0.15">
      <c r="A1264" s="266">
        <v>2023</v>
      </c>
      <c r="B1264" s="266">
        <v>2</v>
      </c>
      <c r="C1264" s="266" t="s">
        <v>74</v>
      </c>
      <c r="D1264" s="266">
        <v>1</v>
      </c>
      <c r="E1264" s="266">
        <v>12</v>
      </c>
      <c r="F1264" s="266">
        <v>0</v>
      </c>
      <c r="G1264" s="266">
        <v>0</v>
      </c>
      <c r="H1264" s="266">
        <v>1</v>
      </c>
      <c r="I1264" s="267"/>
      <c r="J1264" s="266" t="s">
        <v>24</v>
      </c>
    </row>
    <row r="1265" spans="1:10" x14ac:dyDescent="0.15">
      <c r="A1265" s="266">
        <v>2023</v>
      </c>
      <c r="B1265" s="266">
        <v>2</v>
      </c>
      <c r="C1265" s="266" t="s">
        <v>76</v>
      </c>
      <c r="D1265" s="266">
        <v>4</v>
      </c>
      <c r="E1265" s="266">
        <v>32</v>
      </c>
      <c r="F1265" s="266">
        <v>0</v>
      </c>
      <c r="G1265" s="266">
        <v>1</v>
      </c>
      <c r="H1265" s="266">
        <v>3</v>
      </c>
      <c r="I1265" s="267"/>
      <c r="J1265" s="266" t="s">
        <v>24</v>
      </c>
    </row>
    <row r="1266" spans="1:10" x14ac:dyDescent="0.15">
      <c r="A1266" s="266">
        <v>2023</v>
      </c>
      <c r="B1266" s="266">
        <v>2</v>
      </c>
      <c r="C1266" s="266" t="s">
        <v>79</v>
      </c>
      <c r="D1266" s="266">
        <v>0</v>
      </c>
      <c r="E1266" s="266">
        <v>1</v>
      </c>
      <c r="F1266" s="266">
        <v>0</v>
      </c>
      <c r="G1266" s="266">
        <v>0</v>
      </c>
      <c r="H1266" s="266">
        <v>0</v>
      </c>
      <c r="I1266" s="267"/>
      <c r="J1266" s="266" t="s">
        <v>27</v>
      </c>
    </row>
    <row r="1267" spans="1:10" x14ac:dyDescent="0.15">
      <c r="A1267" s="266">
        <v>2023</v>
      </c>
      <c r="B1267" s="266">
        <v>2</v>
      </c>
      <c r="C1267" s="266" t="s">
        <v>124</v>
      </c>
      <c r="D1267" s="266">
        <v>2</v>
      </c>
      <c r="E1267" s="266">
        <v>34</v>
      </c>
      <c r="F1267" s="266">
        <v>0</v>
      </c>
      <c r="G1267" s="266">
        <v>2</v>
      </c>
      <c r="H1267" s="266">
        <v>0</v>
      </c>
      <c r="I1267" s="267"/>
      <c r="J1267" s="266" t="s">
        <v>27</v>
      </c>
    </row>
    <row r="1268" spans="1:10" x14ac:dyDescent="0.15">
      <c r="A1268" s="266">
        <v>2023</v>
      </c>
      <c r="B1268" s="266">
        <v>2</v>
      </c>
      <c r="C1268" s="266" t="s">
        <v>83</v>
      </c>
      <c r="D1268" s="266">
        <v>0</v>
      </c>
      <c r="E1268" s="266">
        <v>9</v>
      </c>
      <c r="F1268" s="266">
        <v>0</v>
      </c>
      <c r="G1268" s="266">
        <v>0</v>
      </c>
      <c r="H1268" s="266">
        <v>0</v>
      </c>
      <c r="I1268" s="267"/>
      <c r="J1268" s="266" t="s">
        <v>27</v>
      </c>
    </row>
    <row r="1269" spans="1:10" x14ac:dyDescent="0.15">
      <c r="A1269" s="266">
        <v>2023</v>
      </c>
      <c r="B1269" s="266">
        <v>2</v>
      </c>
      <c r="C1269" s="266" t="s">
        <v>85</v>
      </c>
      <c r="D1269" s="266">
        <v>0</v>
      </c>
      <c r="E1269" s="266">
        <v>2</v>
      </c>
      <c r="F1269" s="266">
        <v>0</v>
      </c>
      <c r="G1269" s="266">
        <v>0</v>
      </c>
      <c r="H1269" s="266">
        <v>0</v>
      </c>
      <c r="I1269" s="267"/>
      <c r="J1269" s="266" t="s">
        <v>24</v>
      </c>
    </row>
    <row r="1270" spans="1:10" x14ac:dyDescent="0.15">
      <c r="A1270" s="266">
        <v>2023</v>
      </c>
      <c r="B1270" s="266">
        <v>3</v>
      </c>
      <c r="C1270" s="266" t="s">
        <v>72</v>
      </c>
      <c r="D1270" s="266">
        <v>8</v>
      </c>
      <c r="E1270" s="266">
        <v>72</v>
      </c>
      <c r="F1270" s="266">
        <v>0</v>
      </c>
      <c r="G1270" s="266">
        <v>1</v>
      </c>
      <c r="H1270" s="266">
        <v>7</v>
      </c>
      <c r="I1270" s="267"/>
      <c r="J1270" s="266" t="s">
        <v>25</v>
      </c>
    </row>
    <row r="1271" spans="1:10" x14ac:dyDescent="0.15">
      <c r="A1271" s="266">
        <v>2023</v>
      </c>
      <c r="B1271" s="266">
        <v>3</v>
      </c>
      <c r="C1271" s="266" t="s">
        <v>73</v>
      </c>
      <c r="D1271" s="266">
        <v>0</v>
      </c>
      <c r="E1271" s="266">
        <v>15</v>
      </c>
      <c r="F1271" s="266">
        <v>0</v>
      </c>
      <c r="G1271" s="266">
        <v>0</v>
      </c>
      <c r="H1271" s="266">
        <v>0</v>
      </c>
      <c r="I1271" s="267"/>
      <c r="J1271" s="266" t="s">
        <v>26</v>
      </c>
    </row>
    <row r="1272" spans="1:10" x14ac:dyDescent="0.15">
      <c r="A1272" s="266">
        <v>2023</v>
      </c>
      <c r="B1272" s="266">
        <v>3</v>
      </c>
      <c r="C1272" s="266" t="s">
        <v>74</v>
      </c>
      <c r="D1272" s="266">
        <v>0</v>
      </c>
      <c r="E1272" s="266">
        <v>4</v>
      </c>
      <c r="F1272" s="266">
        <v>0</v>
      </c>
      <c r="G1272" s="266">
        <v>0</v>
      </c>
      <c r="H1272" s="266">
        <v>0</v>
      </c>
      <c r="I1272" s="267"/>
      <c r="J1272" s="266" t="s">
        <v>24</v>
      </c>
    </row>
    <row r="1273" spans="1:10" x14ac:dyDescent="0.15">
      <c r="A1273" s="266">
        <v>2023</v>
      </c>
      <c r="B1273" s="266">
        <v>3</v>
      </c>
      <c r="C1273" s="266" t="s">
        <v>76</v>
      </c>
      <c r="D1273" s="266">
        <v>0</v>
      </c>
      <c r="E1273" s="266">
        <v>21</v>
      </c>
      <c r="F1273" s="266">
        <v>0</v>
      </c>
      <c r="G1273" s="266">
        <v>0</v>
      </c>
      <c r="H1273" s="266">
        <v>0</v>
      </c>
      <c r="I1273" s="267"/>
      <c r="J1273" s="266" t="s">
        <v>24</v>
      </c>
    </row>
    <row r="1274" spans="1:10" x14ac:dyDescent="0.15">
      <c r="A1274" s="266">
        <v>2023</v>
      </c>
      <c r="B1274" s="266">
        <v>3</v>
      </c>
      <c r="C1274" s="266" t="s">
        <v>76</v>
      </c>
      <c r="D1274" s="266">
        <v>2</v>
      </c>
      <c r="E1274" s="266">
        <v>10</v>
      </c>
      <c r="F1274" s="266">
        <v>0</v>
      </c>
      <c r="G1274" s="266">
        <v>0</v>
      </c>
      <c r="H1274" s="266">
        <v>2</v>
      </c>
      <c r="I1274" s="267"/>
      <c r="J1274" s="266" t="s">
        <v>26</v>
      </c>
    </row>
    <row r="1275" spans="1:10" x14ac:dyDescent="0.15">
      <c r="A1275" s="266">
        <v>2023</v>
      </c>
      <c r="B1275" s="266">
        <v>3</v>
      </c>
      <c r="C1275" s="266" t="s">
        <v>81</v>
      </c>
      <c r="D1275" s="266">
        <v>0</v>
      </c>
      <c r="E1275" s="266">
        <v>1</v>
      </c>
      <c r="F1275" s="266">
        <v>0</v>
      </c>
      <c r="G1275" s="266">
        <v>0</v>
      </c>
      <c r="H1275" s="266">
        <v>0</v>
      </c>
      <c r="I1275" s="267"/>
      <c r="J1275" s="266" t="s">
        <v>25</v>
      </c>
    </row>
    <row r="1276" spans="1:10" x14ac:dyDescent="0.15">
      <c r="A1276" s="266">
        <v>2023</v>
      </c>
      <c r="B1276" s="266">
        <v>3</v>
      </c>
      <c r="C1276" s="266" t="s">
        <v>124</v>
      </c>
      <c r="D1276" s="266">
        <v>3</v>
      </c>
      <c r="E1276" s="266">
        <v>31</v>
      </c>
      <c r="F1276" s="266">
        <v>0</v>
      </c>
      <c r="G1276" s="266">
        <v>1</v>
      </c>
      <c r="H1276" s="266">
        <v>2</v>
      </c>
      <c r="I1276" s="267"/>
      <c r="J1276" s="266" t="s">
        <v>27</v>
      </c>
    </row>
    <row r="1277" spans="1:10" x14ac:dyDescent="0.15">
      <c r="A1277" s="266">
        <v>2023</v>
      </c>
      <c r="B1277" s="266">
        <v>3</v>
      </c>
      <c r="C1277" s="266" t="s">
        <v>83</v>
      </c>
      <c r="D1277" s="266">
        <v>2</v>
      </c>
      <c r="E1277" s="266">
        <v>9</v>
      </c>
      <c r="F1277" s="266">
        <v>0</v>
      </c>
      <c r="G1277" s="266">
        <v>1</v>
      </c>
      <c r="H1277" s="266">
        <v>3</v>
      </c>
      <c r="I1277" s="267"/>
      <c r="J1277" s="266" t="s">
        <v>26</v>
      </c>
    </row>
    <row r="1278" spans="1:10" x14ac:dyDescent="0.15">
      <c r="A1278" s="266">
        <v>2023</v>
      </c>
      <c r="B1278" s="266">
        <v>3</v>
      </c>
      <c r="C1278" s="266" t="s">
        <v>83</v>
      </c>
      <c r="D1278" s="266">
        <v>0</v>
      </c>
      <c r="E1278" s="266">
        <v>5</v>
      </c>
      <c r="F1278" s="266">
        <v>0</v>
      </c>
      <c r="G1278" s="266">
        <v>0</v>
      </c>
      <c r="H1278" s="266">
        <v>0</v>
      </c>
      <c r="I1278" s="267"/>
      <c r="J1278" s="266" t="s">
        <v>25</v>
      </c>
    </row>
    <row r="1279" spans="1:10" x14ac:dyDescent="0.15">
      <c r="A1279" s="266">
        <v>2023</v>
      </c>
      <c r="B1279" s="266">
        <v>4</v>
      </c>
      <c r="C1279" s="266" t="s">
        <v>125</v>
      </c>
      <c r="D1279" s="266">
        <v>1</v>
      </c>
      <c r="E1279" s="266">
        <v>40</v>
      </c>
      <c r="F1279" s="266">
        <v>0</v>
      </c>
      <c r="G1279" s="266">
        <v>1</v>
      </c>
      <c r="H1279" s="266">
        <v>0</v>
      </c>
      <c r="I1279" s="267"/>
      <c r="J1279" s="266" t="s">
        <v>159</v>
      </c>
    </row>
    <row r="1280" spans="1:10" x14ac:dyDescent="0.15">
      <c r="A1280" s="266">
        <v>2023</v>
      </c>
      <c r="B1280" s="266">
        <v>4</v>
      </c>
      <c r="C1280" s="266" t="s">
        <v>74</v>
      </c>
      <c r="D1280" s="266">
        <v>0</v>
      </c>
      <c r="E1280" s="266">
        <v>6</v>
      </c>
      <c r="F1280" s="266">
        <v>0</v>
      </c>
      <c r="G1280" s="266">
        <v>0</v>
      </c>
      <c r="H1280" s="266">
        <v>0</v>
      </c>
      <c r="I1280" s="267"/>
      <c r="J1280" s="266" t="s">
        <v>27</v>
      </c>
    </row>
    <row r="1281" spans="1:10" x14ac:dyDescent="0.15">
      <c r="A1281" s="266">
        <v>2023</v>
      </c>
      <c r="B1281" s="266">
        <v>4</v>
      </c>
      <c r="C1281" s="266" t="s">
        <v>75</v>
      </c>
      <c r="D1281" s="266">
        <v>0</v>
      </c>
      <c r="E1281" s="266">
        <v>12</v>
      </c>
      <c r="F1281" s="266">
        <v>0</v>
      </c>
      <c r="G1281" s="266">
        <v>0</v>
      </c>
      <c r="H1281" s="266">
        <v>0</v>
      </c>
      <c r="I1281" s="267"/>
      <c r="J1281" s="266" t="s">
        <v>28</v>
      </c>
    </row>
    <row r="1282" spans="1:10" x14ac:dyDescent="0.15">
      <c r="A1282" s="266">
        <v>2023</v>
      </c>
      <c r="B1282" s="266">
        <v>4</v>
      </c>
      <c r="C1282" s="266" t="s">
        <v>78</v>
      </c>
      <c r="D1282" s="266">
        <v>0</v>
      </c>
      <c r="E1282" s="266">
        <v>17</v>
      </c>
      <c r="F1282" s="266">
        <v>0</v>
      </c>
      <c r="G1282" s="266">
        <v>0</v>
      </c>
      <c r="H1282" s="266">
        <v>0</v>
      </c>
      <c r="I1282" s="267"/>
      <c r="J1282" s="266" t="s">
        <v>26</v>
      </c>
    </row>
    <row r="1283" spans="1:10" x14ac:dyDescent="0.15">
      <c r="A1283" s="266">
        <v>2023</v>
      </c>
      <c r="B1283" s="266">
        <v>4</v>
      </c>
      <c r="C1283" s="266" t="s">
        <v>80</v>
      </c>
      <c r="D1283" s="266">
        <v>2</v>
      </c>
      <c r="E1283" s="266">
        <v>42</v>
      </c>
      <c r="F1283" s="266">
        <v>0</v>
      </c>
      <c r="G1283" s="266">
        <v>0</v>
      </c>
      <c r="H1283" s="266">
        <v>2</v>
      </c>
      <c r="I1283" s="267"/>
      <c r="J1283" s="266" t="s">
        <v>27</v>
      </c>
    </row>
    <row r="1284" spans="1:10" x14ac:dyDescent="0.15">
      <c r="A1284" s="266">
        <v>2023</v>
      </c>
      <c r="B1284" s="266">
        <v>4</v>
      </c>
      <c r="C1284" s="266" t="s">
        <v>80</v>
      </c>
      <c r="D1284" s="266">
        <v>0</v>
      </c>
      <c r="E1284" s="266">
        <v>22</v>
      </c>
      <c r="F1284" s="266">
        <v>0</v>
      </c>
      <c r="G1284" s="266">
        <v>0</v>
      </c>
      <c r="H1284" s="266">
        <v>0</v>
      </c>
      <c r="I1284" s="267"/>
      <c r="J1284" s="266" t="s">
        <v>24</v>
      </c>
    </row>
    <row r="1285" spans="1:10" x14ac:dyDescent="0.15">
      <c r="A1285" s="266">
        <v>2023</v>
      </c>
      <c r="B1285" s="266">
        <v>4</v>
      </c>
      <c r="C1285" s="266" t="s">
        <v>79</v>
      </c>
      <c r="D1285" s="266">
        <v>0</v>
      </c>
      <c r="E1285" s="266">
        <v>1</v>
      </c>
      <c r="F1285" s="266">
        <v>0</v>
      </c>
      <c r="G1285" s="266">
        <v>0</v>
      </c>
      <c r="H1285" s="266">
        <v>0</v>
      </c>
      <c r="I1285" s="267"/>
      <c r="J1285" s="266" t="s">
        <v>26</v>
      </c>
    </row>
    <row r="1286" spans="1:10" x14ac:dyDescent="0.15">
      <c r="A1286" s="266">
        <v>2023</v>
      </c>
      <c r="B1286" s="266">
        <v>4</v>
      </c>
      <c r="C1286" s="266" t="s">
        <v>81</v>
      </c>
      <c r="D1286" s="266">
        <v>0</v>
      </c>
      <c r="E1286" s="266">
        <v>1</v>
      </c>
      <c r="F1286" s="266">
        <v>0</v>
      </c>
      <c r="G1286" s="266">
        <v>0</v>
      </c>
      <c r="H1286" s="266">
        <v>0</v>
      </c>
      <c r="I1286" s="267"/>
      <c r="J1286" s="266" t="s">
        <v>25</v>
      </c>
    </row>
    <row r="1287" spans="1:10" x14ac:dyDescent="0.15">
      <c r="A1287" s="266">
        <v>2023</v>
      </c>
      <c r="B1287" s="266">
        <v>4</v>
      </c>
      <c r="C1287" s="266" t="s">
        <v>124</v>
      </c>
      <c r="D1287" s="266">
        <v>0</v>
      </c>
      <c r="E1287" s="266">
        <v>28</v>
      </c>
      <c r="F1287" s="266">
        <v>0</v>
      </c>
      <c r="G1287" s="266">
        <v>0</v>
      </c>
      <c r="H1287" s="266">
        <v>0</v>
      </c>
      <c r="I1287" s="267"/>
      <c r="J1287" s="266" t="s">
        <v>28</v>
      </c>
    </row>
    <row r="1288" spans="1:10" x14ac:dyDescent="0.15">
      <c r="A1288" s="266">
        <v>2023</v>
      </c>
      <c r="B1288" s="266">
        <v>4</v>
      </c>
      <c r="C1288" s="266" t="s">
        <v>82</v>
      </c>
      <c r="D1288" s="266">
        <v>0</v>
      </c>
      <c r="E1288" s="266">
        <v>3</v>
      </c>
      <c r="F1288" s="266">
        <v>0</v>
      </c>
      <c r="G1288" s="266">
        <v>0</v>
      </c>
      <c r="H1288" s="266">
        <v>0</v>
      </c>
      <c r="I1288" s="267"/>
      <c r="J1288" s="266" t="s">
        <v>26</v>
      </c>
    </row>
    <row r="1289" spans="1:10" x14ac:dyDescent="0.15">
      <c r="A1289" s="266">
        <v>2023</v>
      </c>
      <c r="B1289" s="266">
        <v>4</v>
      </c>
      <c r="C1289" s="266" t="s">
        <v>82</v>
      </c>
      <c r="D1289" s="266">
        <v>0</v>
      </c>
      <c r="E1289" s="266">
        <v>1</v>
      </c>
      <c r="F1289" s="266">
        <v>0</v>
      </c>
      <c r="G1289" s="266">
        <v>0</v>
      </c>
      <c r="H1289" s="266">
        <v>0</v>
      </c>
      <c r="I1289" s="267"/>
      <c r="J1289" s="266" t="s">
        <v>25</v>
      </c>
    </row>
    <row r="1290" spans="1:10" x14ac:dyDescent="0.15">
      <c r="A1290" s="266">
        <v>2023</v>
      </c>
      <c r="B1290" s="266">
        <v>5</v>
      </c>
      <c r="C1290" s="266" t="s">
        <v>72</v>
      </c>
      <c r="D1290" s="266">
        <v>18</v>
      </c>
      <c r="E1290" s="266">
        <v>249</v>
      </c>
      <c r="F1290" s="266">
        <v>0</v>
      </c>
      <c r="G1290" s="266">
        <v>6</v>
      </c>
      <c r="H1290" s="266">
        <v>13</v>
      </c>
      <c r="I1290" s="267"/>
      <c r="J1290" s="266" t="s">
        <v>27</v>
      </c>
    </row>
    <row r="1291" spans="1:10" x14ac:dyDescent="0.15">
      <c r="A1291" s="266">
        <v>2023</v>
      </c>
      <c r="B1291" s="266">
        <v>5</v>
      </c>
      <c r="C1291" s="266" t="s">
        <v>76</v>
      </c>
      <c r="D1291" s="266">
        <v>1</v>
      </c>
      <c r="E1291" s="266">
        <v>0</v>
      </c>
      <c r="F1291" s="266">
        <v>1</v>
      </c>
      <c r="G1291" s="266">
        <v>0</v>
      </c>
      <c r="H1291" s="266">
        <v>0</v>
      </c>
      <c r="I1291" s="267">
        <v>78</v>
      </c>
      <c r="J1291" s="266" t="s">
        <v>25</v>
      </c>
    </row>
    <row r="1292" spans="1:10" x14ac:dyDescent="0.15">
      <c r="A1292" s="266">
        <v>2023</v>
      </c>
      <c r="B1292" s="266">
        <v>5</v>
      </c>
      <c r="C1292" s="266" t="s">
        <v>75</v>
      </c>
      <c r="D1292" s="266">
        <v>1</v>
      </c>
      <c r="E1292" s="266">
        <v>4</v>
      </c>
      <c r="F1292" s="266">
        <v>0</v>
      </c>
      <c r="G1292" s="266">
        <v>0</v>
      </c>
      <c r="H1292" s="266">
        <v>1</v>
      </c>
      <c r="I1292" s="267"/>
      <c r="J1292" s="266" t="s">
        <v>25</v>
      </c>
    </row>
    <row r="1293" spans="1:10" x14ac:dyDescent="0.15">
      <c r="A1293" s="266">
        <v>2023</v>
      </c>
      <c r="B1293" s="266">
        <v>5</v>
      </c>
      <c r="C1293" s="266" t="s">
        <v>75</v>
      </c>
      <c r="D1293" s="266">
        <v>1</v>
      </c>
      <c r="E1293" s="266">
        <v>5</v>
      </c>
      <c r="F1293" s="266">
        <v>0</v>
      </c>
      <c r="G1293" s="266">
        <v>0</v>
      </c>
      <c r="H1293" s="266">
        <v>2</v>
      </c>
      <c r="I1293" s="267"/>
      <c r="J1293" s="266" t="s">
        <v>26</v>
      </c>
    </row>
    <row r="1294" spans="1:10" x14ac:dyDescent="0.15">
      <c r="A1294" s="266">
        <v>2023</v>
      </c>
      <c r="B1294" s="266">
        <v>5</v>
      </c>
      <c r="C1294" s="266" t="s">
        <v>83</v>
      </c>
      <c r="D1294" s="266">
        <v>0</v>
      </c>
      <c r="E1294" s="266">
        <v>3</v>
      </c>
      <c r="F1294" s="266">
        <v>0</v>
      </c>
      <c r="G1294" s="266">
        <v>0</v>
      </c>
      <c r="H1294" s="266">
        <v>0</v>
      </c>
      <c r="I1294" s="267"/>
      <c r="J1294" s="266" t="s">
        <v>24</v>
      </c>
    </row>
    <row r="1295" spans="1:10" x14ac:dyDescent="0.15">
      <c r="A1295" s="266">
        <v>2023</v>
      </c>
      <c r="B1295" s="266">
        <v>5</v>
      </c>
      <c r="C1295" s="266" t="s">
        <v>85</v>
      </c>
      <c r="D1295" s="266">
        <v>0</v>
      </c>
      <c r="E1295" s="266">
        <v>1</v>
      </c>
      <c r="F1295" s="266">
        <v>0</v>
      </c>
      <c r="G1295" s="266">
        <v>0</v>
      </c>
      <c r="H1295" s="266">
        <v>0</v>
      </c>
      <c r="I1295" s="267"/>
      <c r="J1295" s="266" t="s">
        <v>27</v>
      </c>
    </row>
    <row r="1296" spans="1:10" x14ac:dyDescent="0.15">
      <c r="A1296" s="266">
        <v>2023</v>
      </c>
      <c r="B1296" s="266">
        <v>6</v>
      </c>
      <c r="C1296" s="266" t="s">
        <v>72</v>
      </c>
      <c r="D1296" s="266">
        <v>15</v>
      </c>
      <c r="E1296" s="266">
        <v>260</v>
      </c>
      <c r="F1296" s="266">
        <v>0</v>
      </c>
      <c r="G1296" s="266">
        <v>4</v>
      </c>
      <c r="H1296" s="266">
        <v>13</v>
      </c>
      <c r="I1296" s="267"/>
      <c r="J1296" s="266" t="s">
        <v>27</v>
      </c>
    </row>
    <row r="1297" spans="1:10" x14ac:dyDescent="0.15">
      <c r="A1297" s="266">
        <v>2023</v>
      </c>
      <c r="B1297" s="266">
        <v>6</v>
      </c>
      <c r="C1297" s="266" t="s">
        <v>76</v>
      </c>
      <c r="D1297" s="266">
        <v>2</v>
      </c>
      <c r="E1297" s="266">
        <v>12</v>
      </c>
      <c r="F1297" s="266">
        <v>0</v>
      </c>
      <c r="G1297" s="266">
        <v>2</v>
      </c>
      <c r="H1297" s="266">
        <v>2</v>
      </c>
      <c r="I1297" s="267"/>
      <c r="J1297" s="266" t="s">
        <v>25</v>
      </c>
    </row>
    <row r="1298" spans="1:10" x14ac:dyDescent="0.15">
      <c r="A1298" s="266">
        <v>2023</v>
      </c>
      <c r="B1298" s="266">
        <v>6</v>
      </c>
      <c r="C1298" s="266" t="s">
        <v>76</v>
      </c>
      <c r="D1298" s="266">
        <v>0</v>
      </c>
      <c r="E1298" s="266">
        <v>14</v>
      </c>
      <c r="F1298" s="266">
        <v>0</v>
      </c>
      <c r="G1298" s="266">
        <v>0</v>
      </c>
      <c r="H1298" s="266">
        <v>0</v>
      </c>
      <c r="I1298" s="267"/>
      <c r="J1298" s="266" t="s">
        <v>26</v>
      </c>
    </row>
    <row r="1299" spans="1:10" x14ac:dyDescent="0.15">
      <c r="A1299" s="266">
        <v>2023</v>
      </c>
      <c r="B1299" s="266">
        <v>6</v>
      </c>
      <c r="C1299" s="266" t="s">
        <v>78</v>
      </c>
      <c r="D1299" s="266">
        <v>2</v>
      </c>
      <c r="E1299" s="266">
        <v>10</v>
      </c>
      <c r="F1299" s="266">
        <v>0</v>
      </c>
      <c r="G1299" s="266">
        <v>0</v>
      </c>
      <c r="H1299" s="266">
        <v>3</v>
      </c>
      <c r="I1299" s="267"/>
      <c r="J1299" s="266" t="s">
        <v>25</v>
      </c>
    </row>
    <row r="1300" spans="1:10" x14ac:dyDescent="0.15">
      <c r="A1300" s="266">
        <v>2023</v>
      </c>
      <c r="B1300" s="266">
        <v>6</v>
      </c>
      <c r="C1300" s="266" t="s">
        <v>77</v>
      </c>
      <c r="D1300" s="266">
        <v>1</v>
      </c>
      <c r="E1300" s="266">
        <v>9</v>
      </c>
      <c r="F1300" s="266">
        <v>0</v>
      </c>
      <c r="G1300" s="266">
        <v>0</v>
      </c>
      <c r="H1300" s="266">
        <v>1</v>
      </c>
      <c r="I1300" s="267"/>
      <c r="J1300" s="266" t="s">
        <v>27</v>
      </c>
    </row>
    <row r="1301" spans="1:10" x14ac:dyDescent="0.15">
      <c r="A1301" s="266">
        <v>2023</v>
      </c>
      <c r="B1301" s="266">
        <v>6</v>
      </c>
      <c r="C1301" s="266" t="s">
        <v>77</v>
      </c>
      <c r="D1301" s="266">
        <v>0</v>
      </c>
      <c r="E1301" s="266">
        <v>9</v>
      </c>
      <c r="F1301" s="266">
        <v>0</v>
      </c>
      <c r="G1301" s="266">
        <v>0</v>
      </c>
      <c r="H1301" s="266">
        <v>0</v>
      </c>
      <c r="I1301" s="267"/>
      <c r="J1301" s="266" t="s">
        <v>28</v>
      </c>
    </row>
    <row r="1302" spans="1:10" x14ac:dyDescent="0.15">
      <c r="A1302" s="266">
        <v>2023</v>
      </c>
      <c r="B1302" s="266">
        <v>6</v>
      </c>
      <c r="C1302" s="266" t="s">
        <v>80</v>
      </c>
      <c r="D1302" s="266">
        <v>1</v>
      </c>
      <c r="E1302" s="266">
        <v>28</v>
      </c>
      <c r="F1302" s="266">
        <v>0</v>
      </c>
      <c r="G1302" s="266">
        <v>1</v>
      </c>
      <c r="H1302" s="266">
        <v>0</v>
      </c>
      <c r="I1302" s="267"/>
      <c r="J1302" s="266" t="s">
        <v>24</v>
      </c>
    </row>
    <row r="1303" spans="1:10" x14ac:dyDescent="0.15">
      <c r="A1303" s="266">
        <v>2023</v>
      </c>
      <c r="B1303" s="266">
        <v>6</v>
      </c>
      <c r="C1303" s="266" t="s">
        <v>80</v>
      </c>
      <c r="D1303" s="266">
        <v>0</v>
      </c>
      <c r="E1303" s="266">
        <v>19</v>
      </c>
      <c r="F1303" s="266">
        <v>0</v>
      </c>
      <c r="G1303" s="266">
        <v>0</v>
      </c>
      <c r="H1303" s="266">
        <v>0</v>
      </c>
      <c r="I1303" s="267"/>
      <c r="J1303" s="266" t="s">
        <v>26</v>
      </c>
    </row>
    <row r="1304" spans="1:10" x14ac:dyDescent="0.15">
      <c r="A1304" s="266">
        <v>2023</v>
      </c>
      <c r="B1304" s="266">
        <v>6</v>
      </c>
      <c r="C1304" s="266" t="s">
        <v>80</v>
      </c>
      <c r="D1304" s="266">
        <v>0</v>
      </c>
      <c r="E1304" s="266">
        <v>47</v>
      </c>
      <c r="F1304" s="266">
        <v>0</v>
      </c>
      <c r="G1304" s="266">
        <v>0</v>
      </c>
      <c r="H1304" s="266">
        <v>0</v>
      </c>
      <c r="I1304" s="267"/>
      <c r="J1304" s="266" t="s">
        <v>28</v>
      </c>
    </row>
    <row r="1305" spans="1:10" x14ac:dyDescent="0.15">
      <c r="A1305" s="266">
        <v>2023</v>
      </c>
      <c r="B1305" s="266">
        <v>6</v>
      </c>
      <c r="C1305" s="266" t="s">
        <v>81</v>
      </c>
      <c r="D1305" s="266">
        <v>0</v>
      </c>
      <c r="E1305" s="266">
        <v>3</v>
      </c>
      <c r="F1305" s="266">
        <v>0</v>
      </c>
      <c r="G1305" s="266">
        <v>0</v>
      </c>
      <c r="H1305" s="266">
        <v>0</v>
      </c>
      <c r="I1305" s="267"/>
      <c r="J1305" s="266" t="s">
        <v>27</v>
      </c>
    </row>
    <row r="1306" spans="1:10" x14ac:dyDescent="0.15">
      <c r="A1306" s="266">
        <v>2023</v>
      </c>
      <c r="B1306" s="266">
        <v>6</v>
      </c>
      <c r="C1306" s="266" t="s">
        <v>82</v>
      </c>
      <c r="D1306" s="266">
        <v>0</v>
      </c>
      <c r="E1306" s="266">
        <v>3</v>
      </c>
      <c r="F1306" s="266">
        <v>0</v>
      </c>
      <c r="G1306" s="266">
        <v>0</v>
      </c>
      <c r="H1306" s="266">
        <v>0</v>
      </c>
      <c r="I1306" s="267"/>
      <c r="J1306" s="266" t="s">
        <v>27</v>
      </c>
    </row>
    <row r="1307" spans="1:10" x14ac:dyDescent="0.15">
      <c r="A1307" s="266">
        <v>2023</v>
      </c>
      <c r="B1307" s="266">
        <v>6</v>
      </c>
      <c r="C1307" s="266" t="s">
        <v>83</v>
      </c>
      <c r="D1307" s="266">
        <v>1</v>
      </c>
      <c r="E1307" s="266">
        <v>12</v>
      </c>
      <c r="F1307" s="266">
        <v>0</v>
      </c>
      <c r="G1307" s="266">
        <v>0</v>
      </c>
      <c r="H1307" s="266">
        <v>1</v>
      </c>
      <c r="I1307" s="267"/>
      <c r="J1307" s="266" t="s">
        <v>26</v>
      </c>
    </row>
    <row r="1308" spans="1:10" x14ac:dyDescent="0.15">
      <c r="A1308" s="266">
        <v>2023</v>
      </c>
      <c r="B1308" s="266">
        <v>6</v>
      </c>
      <c r="C1308" s="266" t="s">
        <v>84</v>
      </c>
      <c r="D1308" s="266">
        <v>0</v>
      </c>
      <c r="E1308" s="266">
        <v>7</v>
      </c>
      <c r="F1308" s="266">
        <v>0</v>
      </c>
      <c r="G1308" s="266">
        <v>0</v>
      </c>
      <c r="H1308" s="266">
        <v>0</v>
      </c>
      <c r="I1308" s="267"/>
      <c r="J1308" s="266" t="s">
        <v>28</v>
      </c>
    </row>
    <row r="1309" spans="1:10" x14ac:dyDescent="0.15">
      <c r="A1309" s="266">
        <v>2023</v>
      </c>
      <c r="B1309" s="266">
        <v>6</v>
      </c>
      <c r="C1309" s="266" t="s">
        <v>85</v>
      </c>
      <c r="D1309" s="266">
        <v>0</v>
      </c>
      <c r="E1309" s="266">
        <v>1</v>
      </c>
      <c r="F1309" s="266">
        <v>0</v>
      </c>
      <c r="G1309" s="266">
        <v>0</v>
      </c>
      <c r="H1309" s="266">
        <v>0</v>
      </c>
      <c r="I1309" s="267"/>
      <c r="J1309" s="266" t="s">
        <v>24</v>
      </c>
    </row>
    <row r="1310" spans="1:10" x14ac:dyDescent="0.15">
      <c r="A1310" s="266">
        <v>2023</v>
      </c>
      <c r="B1310" s="266">
        <v>7</v>
      </c>
      <c r="C1310" s="266" t="s">
        <v>123</v>
      </c>
      <c r="D1310" s="266">
        <v>0</v>
      </c>
      <c r="E1310" s="266">
        <v>1</v>
      </c>
      <c r="F1310" s="266">
        <v>0</v>
      </c>
      <c r="G1310" s="266">
        <v>0</v>
      </c>
      <c r="H1310" s="266">
        <v>0</v>
      </c>
      <c r="I1310" s="267"/>
      <c r="J1310" s="266" t="s">
        <v>25</v>
      </c>
    </row>
    <row r="1311" spans="1:10" x14ac:dyDescent="0.15">
      <c r="A1311" s="266">
        <v>2023</v>
      </c>
      <c r="B1311" s="266">
        <v>7</v>
      </c>
      <c r="C1311" s="266" t="s">
        <v>73</v>
      </c>
      <c r="D1311" s="266">
        <v>0</v>
      </c>
      <c r="E1311" s="266">
        <v>12</v>
      </c>
      <c r="F1311" s="266">
        <v>0</v>
      </c>
      <c r="G1311" s="266">
        <v>0</v>
      </c>
      <c r="H1311" s="266">
        <v>0</v>
      </c>
      <c r="I1311" s="267"/>
      <c r="J1311" s="266" t="s">
        <v>27</v>
      </c>
    </row>
    <row r="1312" spans="1:10" x14ac:dyDescent="0.15">
      <c r="A1312" s="266">
        <v>2023</v>
      </c>
      <c r="B1312" s="266">
        <v>7</v>
      </c>
      <c r="C1312" s="266" t="s">
        <v>74</v>
      </c>
      <c r="D1312" s="266">
        <v>0</v>
      </c>
      <c r="E1312" s="266">
        <v>4</v>
      </c>
      <c r="F1312" s="266">
        <v>0</v>
      </c>
      <c r="G1312" s="266">
        <v>0</v>
      </c>
      <c r="H1312" s="266">
        <v>0</v>
      </c>
      <c r="I1312" s="267"/>
      <c r="J1312" s="266" t="s">
        <v>24</v>
      </c>
    </row>
    <row r="1313" spans="1:10" x14ac:dyDescent="0.15">
      <c r="A1313" s="266">
        <v>2023</v>
      </c>
      <c r="B1313" s="266">
        <v>7</v>
      </c>
      <c r="C1313" s="266" t="s">
        <v>75</v>
      </c>
      <c r="D1313" s="266">
        <v>0</v>
      </c>
      <c r="E1313" s="266">
        <v>8</v>
      </c>
      <c r="F1313" s="266">
        <v>0</v>
      </c>
      <c r="G1313" s="266">
        <v>0</v>
      </c>
      <c r="H1313" s="266">
        <v>0</v>
      </c>
      <c r="I1313" s="267"/>
      <c r="J1313" s="266" t="s">
        <v>26</v>
      </c>
    </row>
    <row r="1314" spans="1:10" x14ac:dyDescent="0.15">
      <c r="A1314" s="266">
        <v>2023</v>
      </c>
      <c r="B1314" s="266">
        <v>7</v>
      </c>
      <c r="C1314" s="266" t="s">
        <v>75</v>
      </c>
      <c r="D1314" s="266">
        <v>0</v>
      </c>
      <c r="E1314" s="266">
        <v>6</v>
      </c>
      <c r="F1314" s="266">
        <v>0</v>
      </c>
      <c r="G1314" s="266">
        <v>0</v>
      </c>
      <c r="H1314" s="266">
        <v>0</v>
      </c>
      <c r="I1314" s="267"/>
      <c r="J1314" s="266" t="s">
        <v>25</v>
      </c>
    </row>
    <row r="1315" spans="1:10" x14ac:dyDescent="0.15">
      <c r="A1315" s="266">
        <v>2023</v>
      </c>
      <c r="B1315" s="266">
        <v>7</v>
      </c>
      <c r="C1315" s="266" t="s">
        <v>77</v>
      </c>
      <c r="D1315" s="266">
        <v>0</v>
      </c>
      <c r="E1315" s="266">
        <v>1</v>
      </c>
      <c r="F1315" s="266">
        <v>0</v>
      </c>
      <c r="G1315" s="266">
        <v>0</v>
      </c>
      <c r="H1315" s="266">
        <v>0</v>
      </c>
      <c r="I1315" s="267"/>
      <c r="J1315" s="266" t="s">
        <v>24</v>
      </c>
    </row>
    <row r="1316" spans="1:10" x14ac:dyDescent="0.15">
      <c r="A1316" s="266">
        <v>2023</v>
      </c>
      <c r="B1316" s="266">
        <v>7</v>
      </c>
      <c r="C1316" s="266" t="s">
        <v>77</v>
      </c>
      <c r="D1316" s="266">
        <v>0</v>
      </c>
      <c r="E1316" s="266">
        <v>7</v>
      </c>
      <c r="F1316" s="266">
        <v>0</v>
      </c>
      <c r="G1316" s="266">
        <v>0</v>
      </c>
      <c r="H1316" s="266">
        <v>0</v>
      </c>
      <c r="I1316" s="267"/>
      <c r="J1316" s="266" t="s">
        <v>28</v>
      </c>
    </row>
    <row r="1317" spans="1:10" x14ac:dyDescent="0.15">
      <c r="A1317" s="266">
        <v>2023</v>
      </c>
      <c r="B1317" s="266">
        <v>7</v>
      </c>
      <c r="C1317" s="266" t="s">
        <v>79</v>
      </c>
      <c r="D1317" s="266">
        <v>0</v>
      </c>
      <c r="E1317" s="266">
        <v>2</v>
      </c>
      <c r="F1317" s="266">
        <v>0</v>
      </c>
      <c r="G1317" s="266">
        <v>0</v>
      </c>
      <c r="H1317" s="266">
        <v>0</v>
      </c>
      <c r="I1317" s="267"/>
      <c r="J1317" s="266" t="s">
        <v>27</v>
      </c>
    </row>
    <row r="1318" spans="1:10" x14ac:dyDescent="0.15">
      <c r="A1318" s="266">
        <v>2023</v>
      </c>
      <c r="B1318" s="266">
        <v>7</v>
      </c>
      <c r="C1318" s="266" t="s">
        <v>124</v>
      </c>
      <c r="D1318" s="266">
        <v>4</v>
      </c>
      <c r="E1318" s="266">
        <v>37</v>
      </c>
      <c r="F1318" s="266">
        <v>0</v>
      </c>
      <c r="G1318" s="266">
        <v>0</v>
      </c>
      <c r="H1318" s="266">
        <v>4</v>
      </c>
      <c r="I1318" s="267"/>
      <c r="J1318" s="266" t="s">
        <v>27</v>
      </c>
    </row>
    <row r="1319" spans="1:10" x14ac:dyDescent="0.15">
      <c r="A1319" s="266">
        <v>2023</v>
      </c>
      <c r="B1319" s="266">
        <v>7</v>
      </c>
      <c r="C1319" s="266" t="s">
        <v>124</v>
      </c>
      <c r="D1319" s="266">
        <v>1</v>
      </c>
      <c r="E1319" s="266">
        <v>17</v>
      </c>
      <c r="F1319" s="266">
        <v>0</v>
      </c>
      <c r="G1319" s="266">
        <v>0</v>
      </c>
      <c r="H1319" s="266">
        <v>1</v>
      </c>
      <c r="I1319" s="267"/>
      <c r="J1319" s="266" t="s">
        <v>25</v>
      </c>
    </row>
    <row r="1320" spans="1:10" x14ac:dyDescent="0.15">
      <c r="A1320" s="266">
        <v>2023</v>
      </c>
      <c r="B1320" s="266">
        <v>7</v>
      </c>
      <c r="C1320" s="266" t="s">
        <v>86</v>
      </c>
      <c r="D1320" s="266">
        <v>1</v>
      </c>
      <c r="E1320" s="266">
        <v>3</v>
      </c>
      <c r="F1320" s="266">
        <v>0</v>
      </c>
      <c r="G1320" s="266">
        <v>1</v>
      </c>
      <c r="H1320" s="266">
        <v>6</v>
      </c>
      <c r="I1320" s="267"/>
      <c r="J1320" s="266" t="s">
        <v>26</v>
      </c>
    </row>
    <row r="1321" spans="1:10" x14ac:dyDescent="0.15">
      <c r="A1321" s="266">
        <v>2023</v>
      </c>
      <c r="B1321" s="266">
        <v>7</v>
      </c>
      <c r="C1321" s="266" t="s">
        <v>85</v>
      </c>
      <c r="D1321" s="266">
        <v>0</v>
      </c>
      <c r="E1321" s="266">
        <v>4</v>
      </c>
      <c r="F1321" s="266">
        <v>0</v>
      </c>
      <c r="G1321" s="266">
        <v>0</v>
      </c>
      <c r="H1321" s="266">
        <v>0</v>
      </c>
      <c r="I1321" s="267"/>
      <c r="J1321" s="266" t="s">
        <v>27</v>
      </c>
    </row>
    <row r="1322" spans="1:10" x14ac:dyDescent="0.15">
      <c r="A1322" s="266">
        <v>2023</v>
      </c>
      <c r="B1322" s="266">
        <v>8</v>
      </c>
      <c r="C1322" s="266" t="s">
        <v>72</v>
      </c>
      <c r="D1322" s="266">
        <v>11</v>
      </c>
      <c r="E1322" s="266">
        <v>83</v>
      </c>
      <c r="F1322" s="266">
        <v>0</v>
      </c>
      <c r="G1322" s="266">
        <v>0</v>
      </c>
      <c r="H1322" s="266">
        <v>14</v>
      </c>
      <c r="I1322" s="267"/>
      <c r="J1322" s="266" t="s">
        <v>26</v>
      </c>
    </row>
    <row r="1323" spans="1:10" x14ac:dyDescent="0.15">
      <c r="A1323" s="266">
        <v>2023</v>
      </c>
      <c r="B1323" s="266">
        <v>8</v>
      </c>
      <c r="C1323" s="266" t="s">
        <v>72</v>
      </c>
      <c r="D1323" s="266">
        <v>3</v>
      </c>
      <c r="E1323" s="266">
        <v>220</v>
      </c>
      <c r="F1323" s="266">
        <v>0</v>
      </c>
      <c r="G1323" s="266">
        <v>0</v>
      </c>
      <c r="H1323" s="266">
        <v>4</v>
      </c>
      <c r="I1323" s="267"/>
      <c r="J1323" s="266" t="s">
        <v>28</v>
      </c>
    </row>
    <row r="1324" spans="1:10" x14ac:dyDescent="0.15">
      <c r="A1324" s="266">
        <v>2023</v>
      </c>
      <c r="B1324" s="266">
        <v>8</v>
      </c>
      <c r="C1324" s="266" t="s">
        <v>76</v>
      </c>
      <c r="D1324" s="266">
        <v>2</v>
      </c>
      <c r="E1324" s="266">
        <v>70</v>
      </c>
      <c r="F1324" s="266">
        <v>0</v>
      </c>
      <c r="G1324" s="266">
        <v>0</v>
      </c>
      <c r="H1324" s="266">
        <v>3</v>
      </c>
      <c r="I1324" s="267"/>
      <c r="J1324" s="266" t="s">
        <v>28</v>
      </c>
    </row>
    <row r="1325" spans="1:10" x14ac:dyDescent="0.15">
      <c r="A1325" s="266">
        <v>2023</v>
      </c>
      <c r="B1325" s="266">
        <v>8</v>
      </c>
      <c r="C1325" s="266" t="s">
        <v>76</v>
      </c>
      <c r="D1325" s="266">
        <v>1</v>
      </c>
      <c r="E1325" s="266">
        <v>48</v>
      </c>
      <c r="F1325" s="266">
        <v>0</v>
      </c>
      <c r="G1325" s="266">
        <v>0</v>
      </c>
      <c r="H1325" s="266">
        <v>1</v>
      </c>
      <c r="I1325" s="267"/>
      <c r="J1325" s="266" t="s">
        <v>27</v>
      </c>
    </row>
    <row r="1326" spans="1:10" x14ac:dyDescent="0.15">
      <c r="A1326" s="266">
        <v>2023</v>
      </c>
      <c r="B1326" s="266">
        <v>8</v>
      </c>
      <c r="C1326" s="266" t="s">
        <v>78</v>
      </c>
      <c r="D1326" s="266">
        <v>2</v>
      </c>
      <c r="E1326" s="266">
        <v>54</v>
      </c>
      <c r="F1326" s="266">
        <v>0</v>
      </c>
      <c r="G1326" s="266">
        <v>0</v>
      </c>
      <c r="H1326" s="266">
        <v>2</v>
      </c>
      <c r="I1326" s="267"/>
      <c r="J1326" s="266" t="s">
        <v>27</v>
      </c>
    </row>
    <row r="1327" spans="1:10" x14ac:dyDescent="0.15">
      <c r="A1327" s="266">
        <v>2023</v>
      </c>
      <c r="B1327" s="266">
        <v>8</v>
      </c>
      <c r="C1327" s="266" t="s">
        <v>78</v>
      </c>
      <c r="D1327" s="266">
        <v>2</v>
      </c>
      <c r="E1327" s="266">
        <v>26</v>
      </c>
      <c r="F1327" s="266">
        <v>0</v>
      </c>
      <c r="G1327" s="266">
        <v>0</v>
      </c>
      <c r="H1327" s="266">
        <v>2</v>
      </c>
      <c r="I1327" s="267"/>
      <c r="J1327" s="266" t="s">
        <v>25</v>
      </c>
    </row>
    <row r="1328" spans="1:10" x14ac:dyDescent="0.15">
      <c r="A1328" s="266">
        <v>2023</v>
      </c>
      <c r="B1328" s="266">
        <v>8</v>
      </c>
      <c r="C1328" s="266" t="s">
        <v>80</v>
      </c>
      <c r="D1328" s="266">
        <v>2</v>
      </c>
      <c r="E1328" s="266">
        <v>16</v>
      </c>
      <c r="F1328" s="266">
        <v>0</v>
      </c>
      <c r="G1328" s="266">
        <v>0</v>
      </c>
      <c r="H1328" s="266">
        <v>2</v>
      </c>
      <c r="I1328" s="267"/>
      <c r="J1328" s="266" t="s">
        <v>24</v>
      </c>
    </row>
    <row r="1329" spans="1:10" x14ac:dyDescent="0.15">
      <c r="A1329" s="266">
        <v>2023</v>
      </c>
      <c r="B1329" s="266">
        <v>8</v>
      </c>
      <c r="C1329" s="266" t="s">
        <v>81</v>
      </c>
      <c r="D1329" s="266">
        <v>0</v>
      </c>
      <c r="E1329" s="266">
        <v>7</v>
      </c>
      <c r="F1329" s="266">
        <v>0</v>
      </c>
      <c r="G1329" s="266">
        <v>0</v>
      </c>
      <c r="H1329" s="266">
        <v>0</v>
      </c>
      <c r="I1329" s="267"/>
      <c r="J1329" s="266" t="s">
        <v>28</v>
      </c>
    </row>
    <row r="1330" spans="1:10" x14ac:dyDescent="0.15">
      <c r="A1330" s="266">
        <v>2023</v>
      </c>
      <c r="B1330" s="266">
        <v>8</v>
      </c>
      <c r="C1330" s="266" t="s">
        <v>124</v>
      </c>
      <c r="D1330" s="266">
        <v>2</v>
      </c>
      <c r="E1330" s="266">
        <v>27</v>
      </c>
      <c r="F1330" s="266">
        <v>0</v>
      </c>
      <c r="G1330" s="266">
        <v>1</v>
      </c>
      <c r="H1330" s="266">
        <v>1</v>
      </c>
      <c r="I1330" s="267"/>
      <c r="J1330" s="266" t="s">
        <v>26</v>
      </c>
    </row>
    <row r="1331" spans="1:10" x14ac:dyDescent="0.15">
      <c r="A1331" s="266">
        <v>2023</v>
      </c>
      <c r="B1331" s="266">
        <v>8</v>
      </c>
      <c r="C1331" s="266" t="s">
        <v>86</v>
      </c>
      <c r="D1331" s="266">
        <v>0</v>
      </c>
      <c r="E1331" s="266">
        <v>7</v>
      </c>
      <c r="F1331" s="266">
        <v>0</v>
      </c>
      <c r="G1331" s="266">
        <v>0</v>
      </c>
      <c r="H1331" s="266">
        <v>0</v>
      </c>
      <c r="I1331" s="267"/>
      <c r="J1331" s="266" t="s">
        <v>28</v>
      </c>
    </row>
    <row r="1332" spans="1:10" x14ac:dyDescent="0.15">
      <c r="A1332" s="266">
        <v>2023</v>
      </c>
      <c r="B1332" s="266">
        <v>8</v>
      </c>
      <c r="C1332" s="266" t="s">
        <v>84</v>
      </c>
      <c r="D1332" s="266">
        <v>0</v>
      </c>
      <c r="E1332" s="266">
        <v>8</v>
      </c>
      <c r="F1332" s="266">
        <v>0</v>
      </c>
      <c r="G1332" s="266">
        <v>0</v>
      </c>
      <c r="H1332" s="266">
        <v>0</v>
      </c>
      <c r="I1332" s="267"/>
      <c r="J1332" s="266" t="s">
        <v>28</v>
      </c>
    </row>
    <row r="1333" spans="1:10" x14ac:dyDescent="0.15">
      <c r="A1333" s="266">
        <v>2023</v>
      </c>
      <c r="B1333" s="266">
        <v>8</v>
      </c>
      <c r="C1333" s="266" t="s">
        <v>85</v>
      </c>
      <c r="D1333" s="266">
        <v>0</v>
      </c>
      <c r="E1333" s="266">
        <v>4</v>
      </c>
      <c r="F1333" s="266">
        <v>0</v>
      </c>
      <c r="G1333" s="266">
        <v>0</v>
      </c>
      <c r="H1333" s="266">
        <v>0</v>
      </c>
      <c r="I1333" s="267"/>
      <c r="J1333" s="266" t="s">
        <v>26</v>
      </c>
    </row>
    <row r="1334" spans="1:10" x14ac:dyDescent="0.15">
      <c r="A1334" s="266">
        <v>2023</v>
      </c>
      <c r="B1334" s="266">
        <v>9</v>
      </c>
      <c r="C1334" s="266" t="s">
        <v>125</v>
      </c>
      <c r="D1334" s="266">
        <v>1</v>
      </c>
      <c r="E1334" s="266">
        <v>0</v>
      </c>
      <c r="F1334" s="266">
        <v>1</v>
      </c>
      <c r="G1334" s="266">
        <v>0</v>
      </c>
      <c r="H1334" s="266">
        <v>0</v>
      </c>
      <c r="I1334" s="267">
        <v>26</v>
      </c>
      <c r="J1334" s="266" t="s">
        <v>159</v>
      </c>
    </row>
    <row r="1335" spans="1:10" x14ac:dyDescent="0.15">
      <c r="A1335" s="266">
        <v>2023</v>
      </c>
      <c r="B1335" s="266">
        <v>9</v>
      </c>
      <c r="C1335" s="266" t="s">
        <v>73</v>
      </c>
      <c r="D1335" s="266">
        <v>0</v>
      </c>
      <c r="E1335" s="266">
        <v>1</v>
      </c>
      <c r="F1335" s="266">
        <v>0</v>
      </c>
      <c r="G1335" s="266">
        <v>0</v>
      </c>
      <c r="H1335" s="266">
        <v>0</v>
      </c>
      <c r="I1335" s="267"/>
      <c r="J1335" s="266" t="s">
        <v>24</v>
      </c>
    </row>
    <row r="1336" spans="1:10" x14ac:dyDescent="0.15">
      <c r="A1336" s="266">
        <v>2023</v>
      </c>
      <c r="B1336" s="266">
        <v>9</v>
      </c>
      <c r="C1336" s="266" t="s">
        <v>74</v>
      </c>
      <c r="D1336" s="266">
        <v>0</v>
      </c>
      <c r="E1336" s="266">
        <v>6</v>
      </c>
      <c r="F1336" s="266">
        <v>0</v>
      </c>
      <c r="G1336" s="266">
        <v>0</v>
      </c>
      <c r="H1336" s="266">
        <v>0</v>
      </c>
      <c r="I1336" s="267"/>
      <c r="J1336" s="266" t="s">
        <v>28</v>
      </c>
    </row>
    <row r="1337" spans="1:10" x14ac:dyDescent="0.15">
      <c r="A1337" s="266">
        <v>2023</v>
      </c>
      <c r="B1337" s="266">
        <v>9</v>
      </c>
      <c r="C1337" s="266" t="s">
        <v>80</v>
      </c>
      <c r="D1337" s="266">
        <v>3</v>
      </c>
      <c r="E1337" s="266">
        <v>41</v>
      </c>
      <c r="F1337" s="266">
        <v>0</v>
      </c>
      <c r="G1337" s="266">
        <v>0</v>
      </c>
      <c r="H1337" s="266">
        <v>2</v>
      </c>
      <c r="I1337" s="267"/>
      <c r="J1337" s="266" t="s">
        <v>27</v>
      </c>
    </row>
    <row r="1338" spans="1:10" x14ac:dyDescent="0.15">
      <c r="A1338" s="266">
        <v>2023</v>
      </c>
      <c r="B1338" s="266">
        <v>9</v>
      </c>
      <c r="C1338" s="266" t="s">
        <v>80</v>
      </c>
      <c r="D1338" s="266">
        <v>1</v>
      </c>
      <c r="E1338" s="266">
        <v>12</v>
      </c>
      <c r="F1338" s="266">
        <v>0</v>
      </c>
      <c r="G1338" s="266">
        <v>1</v>
      </c>
      <c r="H1338" s="266">
        <v>0</v>
      </c>
      <c r="I1338" s="267"/>
      <c r="J1338" s="266" t="s">
        <v>26</v>
      </c>
    </row>
    <row r="1339" spans="1:10" x14ac:dyDescent="0.15">
      <c r="A1339" s="266">
        <v>2023</v>
      </c>
      <c r="B1339" s="266">
        <v>9</v>
      </c>
      <c r="C1339" s="266" t="s">
        <v>86</v>
      </c>
      <c r="D1339" s="266">
        <v>0</v>
      </c>
      <c r="E1339" s="266">
        <v>6</v>
      </c>
      <c r="F1339" s="266">
        <v>0</v>
      </c>
      <c r="G1339" s="266">
        <v>0</v>
      </c>
      <c r="H1339" s="266">
        <v>0</v>
      </c>
      <c r="I1339" s="267"/>
      <c r="J1339" s="266" t="s">
        <v>28</v>
      </c>
    </row>
    <row r="1340" spans="1:10" x14ac:dyDescent="0.15">
      <c r="A1340" s="266">
        <v>2023</v>
      </c>
      <c r="B1340" s="266">
        <v>9</v>
      </c>
      <c r="C1340" s="266" t="s">
        <v>84</v>
      </c>
      <c r="D1340" s="266">
        <v>0</v>
      </c>
      <c r="E1340" s="266">
        <v>7</v>
      </c>
      <c r="F1340" s="266">
        <v>0</v>
      </c>
      <c r="G1340" s="266">
        <v>0</v>
      </c>
      <c r="H1340" s="266">
        <v>0</v>
      </c>
      <c r="I1340" s="267"/>
      <c r="J1340" s="266" t="s">
        <v>28</v>
      </c>
    </row>
    <row r="1341" spans="1:10" x14ac:dyDescent="0.15">
      <c r="A1341" s="266">
        <v>2023</v>
      </c>
      <c r="B1341" s="266">
        <v>9</v>
      </c>
      <c r="C1341" s="266" t="s">
        <v>85</v>
      </c>
      <c r="D1341" s="266">
        <v>0</v>
      </c>
      <c r="E1341" s="266">
        <v>2</v>
      </c>
      <c r="F1341" s="266">
        <v>0</v>
      </c>
      <c r="G1341" s="266">
        <v>0</v>
      </c>
      <c r="H1341" s="266">
        <v>0</v>
      </c>
      <c r="I1341" s="267"/>
      <c r="J1341" s="266" t="s">
        <v>24</v>
      </c>
    </row>
    <row r="1342" spans="1:10" x14ac:dyDescent="0.15">
      <c r="A1342" s="266">
        <v>2023</v>
      </c>
      <c r="B1342" s="266">
        <v>10</v>
      </c>
      <c r="C1342" s="266" t="s">
        <v>73</v>
      </c>
      <c r="D1342" s="266">
        <v>0</v>
      </c>
      <c r="E1342" s="266">
        <v>11</v>
      </c>
      <c r="F1342" s="266">
        <v>0</v>
      </c>
      <c r="G1342" s="266">
        <v>0</v>
      </c>
      <c r="H1342" s="266">
        <v>0</v>
      </c>
      <c r="I1342" s="267"/>
      <c r="J1342" s="266" t="s">
        <v>26</v>
      </c>
    </row>
    <row r="1343" spans="1:10" x14ac:dyDescent="0.15">
      <c r="A1343" s="266">
        <v>2023</v>
      </c>
      <c r="B1343" s="266">
        <v>10</v>
      </c>
      <c r="C1343" s="266" t="s">
        <v>74</v>
      </c>
      <c r="D1343" s="266">
        <v>0</v>
      </c>
      <c r="E1343" s="266">
        <v>12</v>
      </c>
      <c r="F1343" s="266">
        <v>0</v>
      </c>
      <c r="G1343" s="266">
        <v>0</v>
      </c>
      <c r="H1343" s="266">
        <v>0</v>
      </c>
      <c r="I1343" s="267"/>
      <c r="J1343" s="266" t="s">
        <v>28</v>
      </c>
    </row>
    <row r="1344" spans="1:10" x14ac:dyDescent="0.15">
      <c r="A1344" s="266">
        <v>2023</v>
      </c>
      <c r="B1344" s="266">
        <v>10</v>
      </c>
      <c r="C1344" s="266" t="s">
        <v>80</v>
      </c>
      <c r="D1344" s="266">
        <v>0</v>
      </c>
      <c r="E1344" s="266">
        <v>22</v>
      </c>
      <c r="F1344" s="266">
        <v>0</v>
      </c>
      <c r="G1344" s="266">
        <v>0</v>
      </c>
      <c r="H1344" s="266">
        <v>0</v>
      </c>
      <c r="I1344" s="267"/>
      <c r="J1344" s="266" t="s">
        <v>25</v>
      </c>
    </row>
    <row r="1345" spans="1:10" x14ac:dyDescent="0.15">
      <c r="A1345" s="266">
        <v>2023</v>
      </c>
      <c r="B1345" s="266">
        <v>10</v>
      </c>
      <c r="C1345" s="266" t="s">
        <v>86</v>
      </c>
      <c r="D1345" s="266">
        <v>0</v>
      </c>
      <c r="E1345" s="266">
        <v>4</v>
      </c>
      <c r="F1345" s="266">
        <v>0</v>
      </c>
      <c r="G1345" s="266">
        <v>0</v>
      </c>
      <c r="H1345" s="266">
        <v>0</v>
      </c>
      <c r="I1345" s="267"/>
      <c r="J1345" s="266" t="s">
        <v>28</v>
      </c>
    </row>
    <row r="1346" spans="1:10" x14ac:dyDescent="0.15">
      <c r="A1346" s="266">
        <v>2023</v>
      </c>
      <c r="B1346" s="266">
        <v>10</v>
      </c>
      <c r="C1346" s="266" t="s">
        <v>83</v>
      </c>
      <c r="D1346" s="266">
        <v>0</v>
      </c>
      <c r="E1346" s="266">
        <v>3</v>
      </c>
      <c r="F1346" s="266">
        <v>0</v>
      </c>
      <c r="G1346" s="266">
        <v>0</v>
      </c>
      <c r="H1346" s="266">
        <v>0</v>
      </c>
      <c r="I1346" s="267"/>
      <c r="J1346" s="266" t="s">
        <v>24</v>
      </c>
    </row>
    <row r="1347" spans="1:10" x14ac:dyDescent="0.15">
      <c r="A1347" s="266">
        <v>2023</v>
      </c>
      <c r="B1347" s="266">
        <v>10</v>
      </c>
      <c r="C1347" s="266" t="s">
        <v>84</v>
      </c>
      <c r="D1347" s="266">
        <v>0</v>
      </c>
      <c r="E1347" s="266">
        <v>3</v>
      </c>
      <c r="F1347" s="266">
        <v>0</v>
      </c>
      <c r="G1347" s="266">
        <v>0</v>
      </c>
      <c r="H1347" s="266">
        <v>0</v>
      </c>
      <c r="I1347" s="267"/>
      <c r="J1347" s="266" t="s">
        <v>27</v>
      </c>
    </row>
    <row r="1348" spans="1:10" x14ac:dyDescent="0.15">
      <c r="A1348" s="266">
        <v>2023</v>
      </c>
      <c r="B1348" s="266">
        <v>10</v>
      </c>
      <c r="C1348" s="266" t="s">
        <v>85</v>
      </c>
      <c r="D1348" s="266">
        <v>0</v>
      </c>
      <c r="E1348" s="266">
        <v>1</v>
      </c>
      <c r="F1348" s="266">
        <v>0</v>
      </c>
      <c r="G1348" s="266">
        <v>0</v>
      </c>
      <c r="H1348" s="266">
        <v>0</v>
      </c>
      <c r="I1348" s="267"/>
      <c r="J1348" s="266" t="s">
        <v>25</v>
      </c>
    </row>
    <row r="1349" spans="1:10" x14ac:dyDescent="0.15">
      <c r="A1349" s="266">
        <v>2023</v>
      </c>
      <c r="B1349" s="266">
        <v>11</v>
      </c>
      <c r="C1349" s="266" t="s">
        <v>74</v>
      </c>
      <c r="D1349" s="266">
        <v>0</v>
      </c>
      <c r="E1349" s="266">
        <v>4</v>
      </c>
      <c r="F1349" s="266">
        <v>0</v>
      </c>
      <c r="G1349" s="266">
        <v>0</v>
      </c>
      <c r="H1349" s="266">
        <v>0</v>
      </c>
      <c r="I1349" s="267"/>
      <c r="J1349" s="266" t="s">
        <v>26</v>
      </c>
    </row>
    <row r="1350" spans="1:10" x14ac:dyDescent="0.15">
      <c r="A1350" s="266">
        <v>2023</v>
      </c>
      <c r="B1350" s="266">
        <v>11</v>
      </c>
      <c r="C1350" s="266" t="s">
        <v>76</v>
      </c>
      <c r="D1350" s="266">
        <v>0</v>
      </c>
      <c r="E1350" s="266">
        <v>33</v>
      </c>
      <c r="F1350" s="266">
        <v>0</v>
      </c>
      <c r="G1350" s="266">
        <v>0</v>
      </c>
      <c r="H1350" s="266">
        <v>0</v>
      </c>
      <c r="I1350" s="267"/>
      <c r="J1350" s="266" t="s">
        <v>25</v>
      </c>
    </row>
    <row r="1351" spans="1:10" x14ac:dyDescent="0.15">
      <c r="A1351" s="266">
        <v>2023</v>
      </c>
      <c r="B1351" s="266">
        <v>11</v>
      </c>
      <c r="C1351" s="266" t="s">
        <v>80</v>
      </c>
      <c r="D1351" s="266">
        <v>0</v>
      </c>
      <c r="E1351" s="266">
        <v>48</v>
      </c>
      <c r="F1351" s="266">
        <v>0</v>
      </c>
      <c r="G1351" s="266">
        <v>0</v>
      </c>
      <c r="H1351" s="266">
        <v>0</v>
      </c>
      <c r="I1351" s="267"/>
      <c r="J1351" s="266" t="s">
        <v>28</v>
      </c>
    </row>
    <row r="1352" spans="1:10" x14ac:dyDescent="0.15">
      <c r="A1352" s="266">
        <v>2023</v>
      </c>
      <c r="B1352" s="266">
        <v>11</v>
      </c>
      <c r="C1352" s="266" t="s">
        <v>79</v>
      </c>
      <c r="D1352" s="266">
        <v>0</v>
      </c>
      <c r="E1352" s="266">
        <v>4</v>
      </c>
      <c r="F1352" s="266">
        <v>0</v>
      </c>
      <c r="G1352" s="266">
        <v>0</v>
      </c>
      <c r="H1352" s="266">
        <v>0</v>
      </c>
      <c r="I1352" s="267"/>
      <c r="J1352" s="266" t="s">
        <v>26</v>
      </c>
    </row>
    <row r="1353" spans="1:10" x14ac:dyDescent="0.15">
      <c r="A1353" s="266">
        <v>2023</v>
      </c>
      <c r="B1353" s="266">
        <v>11</v>
      </c>
      <c r="C1353" s="266" t="s">
        <v>124</v>
      </c>
      <c r="D1353" s="266">
        <v>4</v>
      </c>
      <c r="E1353" s="266">
        <v>23</v>
      </c>
      <c r="F1353" s="266">
        <v>0</v>
      </c>
      <c r="G1353" s="266">
        <v>0</v>
      </c>
      <c r="H1353" s="266">
        <v>5</v>
      </c>
      <c r="I1353" s="267"/>
      <c r="J1353" s="266" t="s">
        <v>26</v>
      </c>
    </row>
    <row r="1354" spans="1:10" x14ac:dyDescent="0.15">
      <c r="A1354" s="266">
        <v>2023</v>
      </c>
      <c r="B1354" s="266">
        <v>12</v>
      </c>
      <c r="C1354" s="266" t="s">
        <v>73</v>
      </c>
      <c r="D1354" s="266">
        <v>2</v>
      </c>
      <c r="E1354" s="266">
        <v>24</v>
      </c>
      <c r="F1354" s="266">
        <v>0</v>
      </c>
      <c r="G1354" s="266">
        <v>0</v>
      </c>
      <c r="H1354" s="266">
        <v>3</v>
      </c>
      <c r="I1354" s="267"/>
      <c r="J1354" s="266" t="s">
        <v>26</v>
      </c>
    </row>
    <row r="1355" spans="1:10" x14ac:dyDescent="0.15">
      <c r="A1355" s="266">
        <v>2023</v>
      </c>
      <c r="B1355" s="266">
        <v>12</v>
      </c>
      <c r="C1355" s="266" t="s">
        <v>73</v>
      </c>
      <c r="D1355" s="266">
        <v>0</v>
      </c>
      <c r="E1355" s="266">
        <v>5</v>
      </c>
      <c r="F1355" s="266">
        <v>0</v>
      </c>
      <c r="G1355" s="266">
        <v>0</v>
      </c>
      <c r="H1355" s="266">
        <v>0</v>
      </c>
      <c r="I1355" s="267"/>
      <c r="J1355" s="266" t="s">
        <v>25</v>
      </c>
    </row>
    <row r="1356" spans="1:10" x14ac:dyDescent="0.15">
      <c r="A1356" s="266">
        <v>2023</v>
      </c>
      <c r="B1356" s="266">
        <v>12</v>
      </c>
      <c r="C1356" s="266" t="s">
        <v>73</v>
      </c>
      <c r="D1356" s="266">
        <v>0</v>
      </c>
      <c r="E1356" s="266">
        <v>13</v>
      </c>
      <c r="F1356" s="266">
        <v>0</v>
      </c>
      <c r="G1356" s="266">
        <v>0</v>
      </c>
      <c r="H1356" s="266">
        <v>0</v>
      </c>
      <c r="I1356" s="267"/>
      <c r="J1356" s="266" t="s">
        <v>28</v>
      </c>
    </row>
    <row r="1357" spans="1:10" x14ac:dyDescent="0.15">
      <c r="A1357" s="266">
        <v>2023</v>
      </c>
      <c r="B1357" s="266">
        <v>12</v>
      </c>
      <c r="C1357" s="266" t="s">
        <v>76</v>
      </c>
      <c r="D1357" s="266">
        <v>1</v>
      </c>
      <c r="E1357" s="266">
        <v>38</v>
      </c>
      <c r="F1357" s="266">
        <v>0</v>
      </c>
      <c r="G1357" s="266">
        <v>1</v>
      </c>
      <c r="H1357" s="266">
        <v>0</v>
      </c>
      <c r="I1357" s="267"/>
      <c r="J1357" s="266" t="s">
        <v>25</v>
      </c>
    </row>
    <row r="1358" spans="1:10" x14ac:dyDescent="0.15">
      <c r="A1358" s="266">
        <v>2023</v>
      </c>
      <c r="B1358" s="266">
        <v>12</v>
      </c>
      <c r="C1358" s="266" t="s">
        <v>75</v>
      </c>
      <c r="D1358" s="266">
        <v>2</v>
      </c>
      <c r="E1358" s="266">
        <v>14</v>
      </c>
      <c r="F1358" s="266">
        <v>0</v>
      </c>
      <c r="G1358" s="266">
        <v>0</v>
      </c>
      <c r="H1358" s="266">
        <v>2</v>
      </c>
      <c r="I1358" s="267"/>
      <c r="J1358" s="266" t="s">
        <v>27</v>
      </c>
    </row>
    <row r="1359" spans="1:10" x14ac:dyDescent="0.15">
      <c r="A1359" s="266">
        <v>2023</v>
      </c>
      <c r="B1359" s="266">
        <v>12</v>
      </c>
      <c r="C1359" s="266" t="s">
        <v>77</v>
      </c>
      <c r="D1359" s="266">
        <v>0</v>
      </c>
      <c r="E1359" s="266">
        <v>4</v>
      </c>
      <c r="F1359" s="266">
        <v>0</v>
      </c>
      <c r="G1359" s="266">
        <v>0</v>
      </c>
      <c r="H1359" s="266">
        <v>0</v>
      </c>
      <c r="I1359" s="267"/>
      <c r="J1359" s="266" t="s">
        <v>25</v>
      </c>
    </row>
    <row r="1360" spans="1:10" x14ac:dyDescent="0.15">
      <c r="A1360" s="266">
        <v>2023</v>
      </c>
      <c r="B1360" s="266">
        <v>12</v>
      </c>
      <c r="C1360" s="266" t="s">
        <v>80</v>
      </c>
      <c r="D1360" s="266">
        <v>4</v>
      </c>
      <c r="E1360" s="266">
        <v>19</v>
      </c>
      <c r="F1360" s="266">
        <v>0</v>
      </c>
      <c r="G1360" s="266">
        <v>1</v>
      </c>
      <c r="H1360" s="266">
        <v>4</v>
      </c>
      <c r="I1360" s="267"/>
      <c r="J1360" s="266" t="s">
        <v>25</v>
      </c>
    </row>
    <row r="1361" spans="1:10" x14ac:dyDescent="0.15">
      <c r="A1361" s="266">
        <v>2023</v>
      </c>
      <c r="B1361" s="266">
        <v>12</v>
      </c>
      <c r="C1361" s="266" t="s">
        <v>79</v>
      </c>
      <c r="D1361" s="266">
        <v>0</v>
      </c>
      <c r="E1361" s="266">
        <v>7</v>
      </c>
      <c r="F1361" s="266">
        <v>0</v>
      </c>
      <c r="G1361" s="266">
        <v>0</v>
      </c>
      <c r="H1361" s="266">
        <v>0</v>
      </c>
      <c r="I1361" s="267"/>
      <c r="J1361" s="266" t="s">
        <v>26</v>
      </c>
    </row>
    <row r="1362" spans="1:10" x14ac:dyDescent="0.15">
      <c r="A1362" s="266">
        <v>2023</v>
      </c>
      <c r="B1362" s="266">
        <v>12</v>
      </c>
      <c r="C1362" s="266" t="s">
        <v>124</v>
      </c>
      <c r="D1362" s="266">
        <v>0</v>
      </c>
      <c r="E1362" s="266">
        <v>54</v>
      </c>
      <c r="F1362" s="266">
        <v>0</v>
      </c>
      <c r="G1362" s="266">
        <v>0</v>
      </c>
      <c r="H1362" s="266">
        <v>0</v>
      </c>
      <c r="I1362" s="267"/>
      <c r="J1362" s="266" t="s">
        <v>28</v>
      </c>
    </row>
    <row r="1363" spans="1:10" x14ac:dyDescent="0.15">
      <c r="A1363" s="266">
        <v>2023</v>
      </c>
      <c r="B1363" s="266">
        <v>12</v>
      </c>
      <c r="C1363" s="266" t="s">
        <v>86</v>
      </c>
      <c r="D1363" s="266">
        <v>0</v>
      </c>
      <c r="E1363" s="266">
        <v>9</v>
      </c>
      <c r="F1363" s="266">
        <v>0</v>
      </c>
      <c r="G1363" s="266">
        <v>0</v>
      </c>
      <c r="H1363" s="266">
        <v>0</v>
      </c>
      <c r="I1363" s="267"/>
      <c r="J1363" s="266" t="s">
        <v>26</v>
      </c>
    </row>
    <row r="1364" spans="1:10" x14ac:dyDescent="0.15">
      <c r="A1364" s="266">
        <v>2024</v>
      </c>
      <c r="B1364" s="266">
        <v>1</v>
      </c>
      <c r="C1364" s="266" t="s">
        <v>123</v>
      </c>
      <c r="D1364" s="266">
        <v>1</v>
      </c>
      <c r="E1364" s="266">
        <v>11</v>
      </c>
      <c r="F1364" s="266">
        <v>0</v>
      </c>
      <c r="G1364" s="266">
        <v>0</v>
      </c>
      <c r="H1364" s="266">
        <v>1</v>
      </c>
      <c r="I1364" s="267"/>
      <c r="J1364" s="266" t="s">
        <v>27</v>
      </c>
    </row>
    <row r="1365" spans="1:10" x14ac:dyDescent="0.15">
      <c r="A1365" s="266">
        <v>2024</v>
      </c>
      <c r="B1365" s="266">
        <v>1</v>
      </c>
      <c r="C1365" s="266" t="s">
        <v>73</v>
      </c>
      <c r="D1365" s="266">
        <v>0</v>
      </c>
      <c r="E1365" s="266">
        <v>3</v>
      </c>
      <c r="F1365" s="266">
        <v>0</v>
      </c>
      <c r="G1365" s="266">
        <v>0</v>
      </c>
      <c r="H1365" s="266">
        <v>0</v>
      </c>
      <c r="I1365" s="267"/>
      <c r="J1365" s="266" t="s">
        <v>25</v>
      </c>
    </row>
    <row r="1366" spans="1:10" x14ac:dyDescent="0.15">
      <c r="A1366" s="266">
        <v>2024</v>
      </c>
      <c r="B1366" s="266">
        <v>1</v>
      </c>
      <c r="C1366" s="266" t="s">
        <v>74</v>
      </c>
      <c r="D1366" s="266">
        <v>0</v>
      </c>
      <c r="E1366" s="266">
        <v>8</v>
      </c>
      <c r="F1366" s="266">
        <v>0</v>
      </c>
      <c r="G1366" s="266">
        <v>0</v>
      </c>
      <c r="H1366" s="266">
        <v>0</v>
      </c>
      <c r="I1366" s="267"/>
      <c r="J1366" s="266" t="s">
        <v>27</v>
      </c>
    </row>
    <row r="1367" spans="1:10" x14ac:dyDescent="0.15">
      <c r="A1367" s="266">
        <v>2024</v>
      </c>
      <c r="B1367" s="266">
        <v>1</v>
      </c>
      <c r="C1367" s="266" t="s">
        <v>76</v>
      </c>
      <c r="D1367" s="266">
        <v>3</v>
      </c>
      <c r="E1367" s="266">
        <v>38</v>
      </c>
      <c r="F1367" s="266">
        <v>0</v>
      </c>
      <c r="G1367" s="266">
        <v>1</v>
      </c>
      <c r="H1367" s="266">
        <v>3</v>
      </c>
      <c r="I1367" s="267"/>
      <c r="J1367" s="266" t="s">
        <v>24</v>
      </c>
    </row>
    <row r="1368" spans="1:10" x14ac:dyDescent="0.15">
      <c r="A1368" s="266">
        <v>2024</v>
      </c>
      <c r="B1368" s="266">
        <v>1</v>
      </c>
      <c r="C1368" s="266" t="s">
        <v>75</v>
      </c>
      <c r="D1368" s="266">
        <v>1</v>
      </c>
      <c r="E1368" s="266">
        <v>6</v>
      </c>
      <c r="F1368" s="266">
        <v>0</v>
      </c>
      <c r="G1368" s="266">
        <v>1</v>
      </c>
      <c r="H1368" s="266">
        <v>0</v>
      </c>
      <c r="I1368" s="267"/>
      <c r="J1368" s="266" t="s">
        <v>26</v>
      </c>
    </row>
    <row r="1369" spans="1:10" x14ac:dyDescent="0.15">
      <c r="A1369" s="266">
        <v>2024</v>
      </c>
      <c r="B1369" s="266">
        <v>1</v>
      </c>
      <c r="C1369" s="266" t="s">
        <v>77</v>
      </c>
      <c r="D1369" s="266">
        <v>0</v>
      </c>
      <c r="E1369" s="266">
        <v>7</v>
      </c>
      <c r="F1369" s="266">
        <v>0</v>
      </c>
      <c r="G1369" s="266">
        <v>0</v>
      </c>
      <c r="H1369" s="266">
        <v>0</v>
      </c>
      <c r="I1369" s="267"/>
      <c r="J1369" s="266" t="s">
        <v>28</v>
      </c>
    </row>
    <row r="1370" spans="1:10" x14ac:dyDescent="0.15">
      <c r="A1370" s="266">
        <v>2024</v>
      </c>
      <c r="B1370" s="266">
        <v>1</v>
      </c>
      <c r="C1370" s="266" t="s">
        <v>78</v>
      </c>
      <c r="D1370" s="266">
        <v>0</v>
      </c>
      <c r="E1370" s="266">
        <v>18</v>
      </c>
      <c r="F1370" s="266">
        <v>0</v>
      </c>
      <c r="G1370" s="266">
        <v>0</v>
      </c>
      <c r="H1370" s="266">
        <v>0</v>
      </c>
      <c r="I1370" s="267"/>
      <c r="J1370" s="266" t="s">
        <v>24</v>
      </c>
    </row>
    <row r="1371" spans="1:10" x14ac:dyDescent="0.15">
      <c r="A1371" s="266">
        <v>2024</v>
      </c>
      <c r="B1371" s="266">
        <v>1</v>
      </c>
      <c r="C1371" s="266" t="s">
        <v>124</v>
      </c>
      <c r="D1371" s="266">
        <v>1</v>
      </c>
      <c r="E1371" s="266">
        <v>16</v>
      </c>
      <c r="F1371" s="266">
        <v>0</v>
      </c>
      <c r="G1371" s="266">
        <v>1</v>
      </c>
      <c r="H1371" s="266">
        <v>0</v>
      </c>
      <c r="I1371" s="267"/>
      <c r="J1371" s="266" t="s">
        <v>25</v>
      </c>
    </row>
    <row r="1372" spans="1:10" x14ac:dyDescent="0.15">
      <c r="A1372" s="266">
        <v>2024</v>
      </c>
      <c r="B1372" s="266">
        <v>1</v>
      </c>
      <c r="C1372" s="266" t="s">
        <v>124</v>
      </c>
      <c r="D1372" s="266">
        <v>0</v>
      </c>
      <c r="E1372" s="266">
        <v>5</v>
      </c>
      <c r="F1372" s="266">
        <v>0</v>
      </c>
      <c r="G1372" s="266">
        <v>0</v>
      </c>
      <c r="H1372" s="266">
        <v>0</v>
      </c>
      <c r="I1372" s="267"/>
      <c r="J1372" s="266" t="s">
        <v>24</v>
      </c>
    </row>
    <row r="1373" spans="1:10" x14ac:dyDescent="0.15">
      <c r="A1373" s="266">
        <v>2024</v>
      </c>
      <c r="B1373" s="266">
        <v>2</v>
      </c>
      <c r="C1373" s="266" t="s">
        <v>72</v>
      </c>
      <c r="D1373" s="266">
        <v>4</v>
      </c>
      <c r="E1373" s="266">
        <v>63</v>
      </c>
      <c r="F1373" s="266">
        <v>0</v>
      </c>
      <c r="G1373" s="266">
        <v>2</v>
      </c>
      <c r="H1373" s="266">
        <v>2</v>
      </c>
      <c r="I1373" s="267"/>
      <c r="J1373" s="266" t="s">
        <v>24</v>
      </c>
    </row>
    <row r="1374" spans="1:10" x14ac:dyDescent="0.15">
      <c r="A1374" s="266">
        <v>2024</v>
      </c>
      <c r="B1374" s="266">
        <v>2</v>
      </c>
      <c r="C1374" s="266" t="s">
        <v>123</v>
      </c>
      <c r="D1374" s="266">
        <v>0</v>
      </c>
      <c r="E1374" s="266">
        <v>1</v>
      </c>
      <c r="F1374" s="266">
        <v>0</v>
      </c>
      <c r="G1374" s="266">
        <v>0</v>
      </c>
      <c r="H1374" s="266">
        <v>0</v>
      </c>
      <c r="I1374" s="267"/>
      <c r="J1374" s="266" t="s">
        <v>25</v>
      </c>
    </row>
    <row r="1375" spans="1:10" x14ac:dyDescent="0.15">
      <c r="A1375" s="266">
        <v>2024</v>
      </c>
      <c r="B1375" s="266">
        <v>2</v>
      </c>
      <c r="C1375" s="266" t="s">
        <v>73</v>
      </c>
      <c r="D1375" s="266">
        <v>0</v>
      </c>
      <c r="E1375" s="266">
        <v>13</v>
      </c>
      <c r="F1375" s="266">
        <v>0</v>
      </c>
      <c r="G1375" s="266">
        <v>0</v>
      </c>
      <c r="H1375" s="266">
        <v>0</v>
      </c>
      <c r="I1375" s="267"/>
      <c r="J1375" s="266" t="s">
        <v>26</v>
      </c>
    </row>
    <row r="1376" spans="1:10" x14ac:dyDescent="0.15">
      <c r="A1376" s="266">
        <v>2024</v>
      </c>
      <c r="B1376" s="266">
        <v>2</v>
      </c>
      <c r="C1376" s="266" t="s">
        <v>74</v>
      </c>
      <c r="D1376" s="266">
        <v>2</v>
      </c>
      <c r="E1376" s="266">
        <v>3</v>
      </c>
      <c r="F1376" s="266">
        <v>0</v>
      </c>
      <c r="G1376" s="266">
        <v>0</v>
      </c>
      <c r="H1376" s="266">
        <v>2</v>
      </c>
      <c r="I1376" s="267"/>
      <c r="J1376" s="266" t="s">
        <v>26</v>
      </c>
    </row>
    <row r="1377" spans="1:10" x14ac:dyDescent="0.15">
      <c r="A1377" s="266">
        <v>2024</v>
      </c>
      <c r="B1377" s="266">
        <v>2</v>
      </c>
      <c r="C1377" s="266" t="s">
        <v>74</v>
      </c>
      <c r="D1377" s="266">
        <v>0</v>
      </c>
      <c r="E1377" s="266">
        <v>10</v>
      </c>
      <c r="F1377" s="266">
        <v>0</v>
      </c>
      <c r="G1377" s="266">
        <v>0</v>
      </c>
      <c r="H1377" s="266">
        <v>0</v>
      </c>
      <c r="I1377" s="267"/>
      <c r="J1377" s="266" t="s">
        <v>27</v>
      </c>
    </row>
    <row r="1378" spans="1:10" x14ac:dyDescent="0.15">
      <c r="A1378" s="266">
        <v>2024</v>
      </c>
      <c r="B1378" s="266">
        <v>2</v>
      </c>
      <c r="C1378" s="266" t="s">
        <v>76</v>
      </c>
      <c r="D1378" s="266">
        <v>0</v>
      </c>
      <c r="E1378" s="266">
        <v>58</v>
      </c>
      <c r="F1378" s="266">
        <v>0</v>
      </c>
      <c r="G1378" s="266">
        <v>0</v>
      </c>
      <c r="H1378" s="266">
        <v>0</v>
      </c>
      <c r="I1378" s="267"/>
      <c r="J1378" s="266" t="s">
        <v>27</v>
      </c>
    </row>
    <row r="1379" spans="1:10" x14ac:dyDescent="0.15">
      <c r="A1379" s="266">
        <v>2024</v>
      </c>
      <c r="B1379" s="266">
        <v>2</v>
      </c>
      <c r="C1379" s="266" t="s">
        <v>76</v>
      </c>
      <c r="D1379" s="266">
        <v>4</v>
      </c>
      <c r="E1379" s="266">
        <v>14</v>
      </c>
      <c r="F1379" s="266">
        <v>0</v>
      </c>
      <c r="G1379" s="266">
        <v>0</v>
      </c>
      <c r="H1379" s="266">
        <v>4</v>
      </c>
      <c r="I1379" s="267"/>
      <c r="J1379" s="266" t="s">
        <v>26</v>
      </c>
    </row>
    <row r="1380" spans="1:10" x14ac:dyDescent="0.15">
      <c r="A1380" s="266">
        <v>2024</v>
      </c>
      <c r="B1380" s="266">
        <v>2</v>
      </c>
      <c r="C1380" s="266" t="s">
        <v>80</v>
      </c>
      <c r="D1380" s="266">
        <v>2</v>
      </c>
      <c r="E1380" s="266">
        <v>54</v>
      </c>
      <c r="F1380" s="266">
        <v>0</v>
      </c>
      <c r="G1380" s="266">
        <v>0</v>
      </c>
      <c r="H1380" s="266">
        <v>2</v>
      </c>
      <c r="I1380" s="267"/>
      <c r="J1380" s="266" t="s">
        <v>27</v>
      </c>
    </row>
    <row r="1381" spans="1:10" x14ac:dyDescent="0.15">
      <c r="A1381" s="266">
        <v>2024</v>
      </c>
      <c r="B1381" s="266">
        <v>2</v>
      </c>
      <c r="C1381" s="266" t="s">
        <v>82</v>
      </c>
      <c r="D1381" s="266">
        <v>0</v>
      </c>
      <c r="E1381" s="266">
        <v>2</v>
      </c>
      <c r="F1381" s="266">
        <v>0</v>
      </c>
      <c r="G1381" s="266">
        <v>0</v>
      </c>
      <c r="H1381" s="266">
        <v>0</v>
      </c>
      <c r="I1381" s="267"/>
      <c r="J1381" s="266" t="s">
        <v>28</v>
      </c>
    </row>
    <row r="1382" spans="1:10" x14ac:dyDescent="0.15">
      <c r="A1382" s="266">
        <v>2024</v>
      </c>
      <c r="B1382" s="266">
        <v>2</v>
      </c>
      <c r="C1382" s="266" t="s">
        <v>86</v>
      </c>
      <c r="D1382" s="266">
        <v>0</v>
      </c>
      <c r="E1382" s="266">
        <v>2</v>
      </c>
      <c r="F1382" s="266">
        <v>0</v>
      </c>
      <c r="G1382" s="266">
        <v>0</v>
      </c>
      <c r="H1382" s="266">
        <v>0</v>
      </c>
      <c r="I1382" s="267"/>
      <c r="J1382" s="266" t="s">
        <v>24</v>
      </c>
    </row>
    <row r="1383" spans="1:10" x14ac:dyDescent="0.15">
      <c r="A1383" s="266">
        <v>2024</v>
      </c>
      <c r="B1383" s="266">
        <v>2</v>
      </c>
      <c r="C1383" s="266" t="s">
        <v>86</v>
      </c>
      <c r="D1383" s="266">
        <v>0</v>
      </c>
      <c r="E1383" s="266">
        <v>1</v>
      </c>
      <c r="F1383" s="266">
        <v>0</v>
      </c>
      <c r="G1383" s="266">
        <v>0</v>
      </c>
      <c r="H1383" s="266">
        <v>0</v>
      </c>
      <c r="I1383" s="267"/>
      <c r="J1383" s="266" t="s">
        <v>25</v>
      </c>
    </row>
    <row r="1384" spans="1:10" x14ac:dyDescent="0.15">
      <c r="A1384" s="266">
        <v>2024</v>
      </c>
      <c r="B1384" s="266">
        <v>2</v>
      </c>
      <c r="C1384" s="266" t="s">
        <v>84</v>
      </c>
      <c r="D1384" s="266">
        <v>0</v>
      </c>
      <c r="E1384" s="266">
        <v>5</v>
      </c>
      <c r="F1384" s="266">
        <v>0</v>
      </c>
      <c r="G1384" s="266">
        <v>0</v>
      </c>
      <c r="H1384" s="266">
        <v>0</v>
      </c>
      <c r="I1384" s="267"/>
      <c r="J1384" s="266" t="s">
        <v>28</v>
      </c>
    </row>
    <row r="1385" spans="1:10" x14ac:dyDescent="0.15">
      <c r="A1385" s="266">
        <v>2024</v>
      </c>
      <c r="B1385" s="266">
        <v>2</v>
      </c>
      <c r="C1385" s="266" t="s">
        <v>85</v>
      </c>
      <c r="D1385" s="266">
        <v>0</v>
      </c>
      <c r="E1385" s="266">
        <v>3</v>
      </c>
      <c r="F1385" s="266">
        <v>0</v>
      </c>
      <c r="G1385" s="266">
        <v>0</v>
      </c>
      <c r="H1385" s="266">
        <v>0</v>
      </c>
      <c r="I1385" s="267"/>
      <c r="J1385" s="266" t="s">
        <v>24</v>
      </c>
    </row>
    <row r="1386" spans="1:10" x14ac:dyDescent="0.15">
      <c r="A1386" s="266">
        <v>2024</v>
      </c>
      <c r="B1386" s="266">
        <v>3</v>
      </c>
      <c r="C1386" s="266" t="s">
        <v>74</v>
      </c>
      <c r="D1386" s="266">
        <v>0</v>
      </c>
      <c r="E1386" s="266">
        <v>12</v>
      </c>
      <c r="F1386" s="266">
        <v>0</v>
      </c>
      <c r="G1386" s="266">
        <v>0</v>
      </c>
      <c r="H1386" s="266">
        <v>0</v>
      </c>
      <c r="I1386" s="267"/>
      <c r="J1386" s="266" t="s">
        <v>28</v>
      </c>
    </row>
    <row r="1387" spans="1:10" x14ac:dyDescent="0.15">
      <c r="A1387" s="266">
        <v>2024</v>
      </c>
      <c r="B1387" s="266">
        <v>3</v>
      </c>
      <c r="C1387" s="266" t="s">
        <v>77</v>
      </c>
      <c r="D1387" s="266">
        <v>1</v>
      </c>
      <c r="E1387" s="266">
        <v>6</v>
      </c>
      <c r="F1387" s="266">
        <v>0</v>
      </c>
      <c r="G1387" s="266">
        <v>0</v>
      </c>
      <c r="H1387" s="266">
        <v>0</v>
      </c>
      <c r="I1387" s="267"/>
      <c r="J1387" s="266" t="s">
        <v>27</v>
      </c>
    </row>
    <row r="1388" spans="1:10" x14ac:dyDescent="0.15">
      <c r="A1388" s="266">
        <v>2024</v>
      </c>
      <c r="B1388" s="266">
        <v>3</v>
      </c>
      <c r="C1388" s="266" t="s">
        <v>81</v>
      </c>
      <c r="D1388" s="266">
        <v>0</v>
      </c>
      <c r="E1388" s="266">
        <v>15</v>
      </c>
      <c r="F1388" s="266">
        <v>0</v>
      </c>
      <c r="G1388" s="266">
        <v>0</v>
      </c>
      <c r="H1388" s="266">
        <v>0</v>
      </c>
      <c r="I1388" s="267"/>
      <c r="J1388" s="266" t="s">
        <v>26</v>
      </c>
    </row>
    <row r="1389" spans="1:10" x14ac:dyDescent="0.15">
      <c r="A1389" s="266">
        <v>2024</v>
      </c>
      <c r="B1389" s="266">
        <v>3</v>
      </c>
      <c r="C1389" s="266" t="s">
        <v>124</v>
      </c>
      <c r="D1389" s="266">
        <v>0</v>
      </c>
      <c r="E1389" s="266">
        <v>10</v>
      </c>
      <c r="F1389" s="266">
        <v>0</v>
      </c>
      <c r="G1389" s="266">
        <v>0</v>
      </c>
      <c r="H1389" s="266">
        <v>0</v>
      </c>
      <c r="I1389" s="267"/>
      <c r="J1389" s="266" t="s">
        <v>25</v>
      </c>
    </row>
    <row r="1390" spans="1:10" x14ac:dyDescent="0.15">
      <c r="A1390" s="266">
        <v>2024</v>
      </c>
      <c r="B1390" s="266">
        <v>3</v>
      </c>
      <c r="C1390" s="266" t="s">
        <v>124</v>
      </c>
      <c r="D1390" s="266">
        <v>1</v>
      </c>
      <c r="E1390" s="266">
        <v>0</v>
      </c>
      <c r="F1390" s="266">
        <v>1</v>
      </c>
      <c r="G1390" s="266">
        <v>0</v>
      </c>
      <c r="H1390" s="266">
        <v>0</v>
      </c>
      <c r="I1390" s="267">
        <v>67</v>
      </c>
      <c r="J1390" s="266" t="s">
        <v>27</v>
      </c>
    </row>
    <row r="1391" spans="1:10" x14ac:dyDescent="0.15">
      <c r="A1391" s="266">
        <v>2024</v>
      </c>
      <c r="B1391" s="266">
        <v>3</v>
      </c>
      <c r="C1391" s="266" t="s">
        <v>83</v>
      </c>
      <c r="D1391" s="266">
        <v>1</v>
      </c>
      <c r="E1391" s="266">
        <v>2</v>
      </c>
      <c r="F1391" s="266">
        <v>0</v>
      </c>
      <c r="G1391" s="266">
        <v>0</v>
      </c>
      <c r="H1391" s="266">
        <v>1</v>
      </c>
      <c r="I1391" s="267"/>
      <c r="J1391" s="266" t="s">
        <v>25</v>
      </c>
    </row>
    <row r="1392" spans="1:10" x14ac:dyDescent="0.15">
      <c r="A1392" s="266">
        <v>2024</v>
      </c>
      <c r="B1392" s="266">
        <v>3</v>
      </c>
      <c r="C1392" s="266" t="s">
        <v>85</v>
      </c>
      <c r="D1392" s="266">
        <v>0</v>
      </c>
      <c r="E1392" s="266">
        <v>1</v>
      </c>
      <c r="F1392" s="266">
        <v>0</v>
      </c>
      <c r="G1392" s="266">
        <v>0</v>
      </c>
      <c r="H1392" s="266">
        <v>0</v>
      </c>
      <c r="I1392" s="267"/>
      <c r="J1392" s="266" t="s">
        <v>25</v>
      </c>
    </row>
    <row r="1393" spans="1:10" x14ac:dyDescent="0.15">
      <c r="A1393" s="266">
        <v>2024</v>
      </c>
      <c r="B1393" s="266">
        <v>3</v>
      </c>
      <c r="C1393" s="266" t="s">
        <v>86</v>
      </c>
      <c r="D1393" s="266">
        <v>0</v>
      </c>
      <c r="E1393" s="266">
        <v>2</v>
      </c>
      <c r="F1393" s="266">
        <v>0</v>
      </c>
      <c r="G1393" s="266">
        <v>0</v>
      </c>
      <c r="H1393" s="266">
        <v>0</v>
      </c>
      <c r="I1393" s="267"/>
      <c r="J1393" s="266" t="s">
        <v>24</v>
      </c>
    </row>
    <row r="1394" spans="1:10" x14ac:dyDescent="0.15">
      <c r="A1394" s="278" t="s">
        <v>171</v>
      </c>
      <c r="B1394" s="278"/>
      <c r="C1394" s="278"/>
      <c r="D1394" s="278"/>
      <c r="E1394" s="278"/>
      <c r="F1394" s="278"/>
    </row>
    <row r="1395" spans="1:10" x14ac:dyDescent="0.15">
      <c r="A1395" t="s">
        <v>160</v>
      </c>
      <c r="B1395" t="s">
        <v>161</v>
      </c>
      <c r="C1395" t="s">
        <v>163</v>
      </c>
      <c r="D1395" t="s">
        <v>1</v>
      </c>
      <c r="E1395" t="s">
        <v>135</v>
      </c>
      <c r="F1395" t="s">
        <v>165</v>
      </c>
    </row>
    <row r="1396" spans="1:10" x14ac:dyDescent="0.15">
      <c r="A1396" s="268">
        <v>2023</v>
      </c>
      <c r="B1396" s="268">
        <v>1</v>
      </c>
      <c r="C1396" s="268">
        <v>4</v>
      </c>
      <c r="D1396" s="268">
        <v>0</v>
      </c>
      <c r="E1396" s="268">
        <v>0</v>
      </c>
      <c r="F1396" s="268">
        <v>5</v>
      </c>
    </row>
    <row r="1397" spans="1:10" x14ac:dyDescent="0.15">
      <c r="A1397" s="268">
        <v>2023</v>
      </c>
      <c r="B1397" s="268">
        <v>2</v>
      </c>
      <c r="C1397" s="268">
        <v>2</v>
      </c>
      <c r="D1397" s="268">
        <v>0</v>
      </c>
      <c r="E1397" s="268">
        <v>0</v>
      </c>
      <c r="F1397" s="268">
        <v>2</v>
      </c>
    </row>
    <row r="1398" spans="1:10" x14ac:dyDescent="0.15">
      <c r="A1398" s="268">
        <v>2023</v>
      </c>
      <c r="B1398" s="268">
        <v>3</v>
      </c>
      <c r="C1398" s="268">
        <v>4</v>
      </c>
      <c r="D1398" s="268">
        <v>0</v>
      </c>
      <c r="E1398" s="268">
        <v>1</v>
      </c>
      <c r="F1398" s="268">
        <v>3</v>
      </c>
    </row>
    <row r="1399" spans="1:10" x14ac:dyDescent="0.15">
      <c r="A1399" s="268">
        <v>2023</v>
      </c>
      <c r="B1399" s="268">
        <v>4</v>
      </c>
      <c r="C1399" s="268">
        <v>4</v>
      </c>
      <c r="D1399" s="268">
        <v>0</v>
      </c>
      <c r="E1399" s="268">
        <v>1</v>
      </c>
      <c r="F1399" s="268">
        <v>4</v>
      </c>
    </row>
    <row r="1400" spans="1:10" x14ac:dyDescent="0.15">
      <c r="A1400" s="268">
        <v>2023</v>
      </c>
      <c r="B1400" s="268">
        <v>5</v>
      </c>
      <c r="C1400" s="268">
        <v>6</v>
      </c>
      <c r="D1400" s="268">
        <v>0</v>
      </c>
      <c r="E1400" s="268">
        <v>1</v>
      </c>
      <c r="F1400" s="268">
        <v>8</v>
      </c>
    </row>
    <row r="1401" spans="1:10" x14ac:dyDescent="0.15">
      <c r="A1401" s="268">
        <v>2023</v>
      </c>
      <c r="B1401" s="268">
        <v>6</v>
      </c>
      <c r="C1401" s="268">
        <v>7</v>
      </c>
      <c r="D1401" s="268">
        <v>0</v>
      </c>
      <c r="E1401" s="268">
        <v>0</v>
      </c>
      <c r="F1401" s="268">
        <v>7</v>
      </c>
    </row>
    <row r="1402" spans="1:10" x14ac:dyDescent="0.15">
      <c r="A1402" s="268">
        <v>2023</v>
      </c>
      <c r="B1402" s="268">
        <v>7</v>
      </c>
      <c r="C1402" s="268">
        <v>5</v>
      </c>
      <c r="D1402" s="268">
        <v>0</v>
      </c>
      <c r="E1402" s="268">
        <v>3</v>
      </c>
      <c r="F1402" s="268">
        <v>6</v>
      </c>
    </row>
    <row r="1403" spans="1:10" x14ac:dyDescent="0.15">
      <c r="A1403" s="268">
        <v>2023</v>
      </c>
      <c r="B1403" s="268">
        <v>8</v>
      </c>
      <c r="C1403" s="268">
        <v>4</v>
      </c>
      <c r="D1403" s="268">
        <v>0</v>
      </c>
      <c r="E1403" s="268">
        <v>0</v>
      </c>
      <c r="F1403" s="268">
        <v>5</v>
      </c>
    </row>
    <row r="1404" spans="1:10" x14ac:dyDescent="0.15">
      <c r="A1404" s="268">
        <v>2023</v>
      </c>
      <c r="B1404" s="268">
        <v>9</v>
      </c>
      <c r="C1404" s="268">
        <v>8</v>
      </c>
      <c r="D1404" s="268">
        <v>0</v>
      </c>
      <c r="E1404" s="268">
        <v>0</v>
      </c>
      <c r="F1404" s="268">
        <v>9</v>
      </c>
    </row>
    <row r="1405" spans="1:10" x14ac:dyDescent="0.15">
      <c r="A1405" s="268">
        <v>2023</v>
      </c>
      <c r="B1405" s="268">
        <v>10</v>
      </c>
      <c r="C1405" s="268">
        <v>4</v>
      </c>
      <c r="D1405" s="268">
        <v>0</v>
      </c>
      <c r="E1405" s="268">
        <v>1</v>
      </c>
      <c r="F1405" s="268">
        <v>3</v>
      </c>
    </row>
    <row r="1406" spans="1:10" x14ac:dyDescent="0.15">
      <c r="A1406" s="268">
        <v>2023</v>
      </c>
      <c r="B1406" s="268">
        <v>11</v>
      </c>
      <c r="C1406" s="268">
        <v>5</v>
      </c>
      <c r="D1406" s="268">
        <v>0</v>
      </c>
      <c r="E1406" s="268">
        <v>1</v>
      </c>
      <c r="F1406" s="268">
        <v>4</v>
      </c>
    </row>
    <row r="1407" spans="1:10" x14ac:dyDescent="0.15">
      <c r="A1407" s="268">
        <v>2023</v>
      </c>
      <c r="B1407" s="268">
        <v>12</v>
      </c>
      <c r="C1407" s="268">
        <v>7</v>
      </c>
      <c r="D1407" s="268">
        <v>0</v>
      </c>
      <c r="E1407" s="268">
        <v>3</v>
      </c>
      <c r="F1407" s="268">
        <v>4</v>
      </c>
    </row>
    <row r="1408" spans="1:10" x14ac:dyDescent="0.15">
      <c r="A1408" s="268">
        <v>2024</v>
      </c>
      <c r="B1408" s="268">
        <v>1</v>
      </c>
      <c r="C1408" s="268">
        <v>3</v>
      </c>
      <c r="D1408" s="268">
        <v>0</v>
      </c>
      <c r="E1408" s="268">
        <v>0</v>
      </c>
      <c r="F1408" s="268">
        <v>3</v>
      </c>
    </row>
    <row r="1409" spans="1:6" x14ac:dyDescent="0.15">
      <c r="A1409" s="268">
        <v>2024</v>
      </c>
      <c r="B1409" s="268">
        <v>2</v>
      </c>
      <c r="C1409" s="268">
        <v>3</v>
      </c>
      <c r="D1409" s="268">
        <v>0</v>
      </c>
      <c r="E1409" s="268">
        <v>0</v>
      </c>
      <c r="F1409" s="268">
        <v>4</v>
      </c>
    </row>
    <row r="1410" spans="1:6" x14ac:dyDescent="0.15">
      <c r="A1410" s="268">
        <v>2024</v>
      </c>
      <c r="B1410" s="268">
        <v>3</v>
      </c>
      <c r="C1410" s="268">
        <v>1</v>
      </c>
      <c r="D1410" s="268">
        <v>0</v>
      </c>
      <c r="E1410" s="268">
        <v>0</v>
      </c>
      <c r="F1410" s="268">
        <v>1</v>
      </c>
    </row>
    <row r="1411" spans="1:6" x14ac:dyDescent="0.15">
      <c r="A1411" s="278" t="s">
        <v>172</v>
      </c>
      <c r="B1411" s="278"/>
      <c r="C1411" s="278"/>
      <c r="D1411" s="278"/>
      <c r="E1411" s="278"/>
      <c r="F1411" s="278"/>
    </row>
    <row r="1412" spans="1:6" x14ac:dyDescent="0.15">
      <c r="A1412" t="s">
        <v>160</v>
      </c>
      <c r="B1412" t="s">
        <v>161</v>
      </c>
      <c r="C1412" t="s">
        <v>163</v>
      </c>
      <c r="D1412" t="s">
        <v>1</v>
      </c>
      <c r="E1412" t="s">
        <v>135</v>
      </c>
      <c r="F1412" t="s">
        <v>165</v>
      </c>
    </row>
    <row r="1413" spans="1:6" x14ac:dyDescent="0.15">
      <c r="A1413" s="269">
        <v>2023</v>
      </c>
      <c r="B1413" s="269">
        <v>1</v>
      </c>
      <c r="C1413" s="269">
        <v>4</v>
      </c>
      <c r="D1413" s="269">
        <v>0</v>
      </c>
      <c r="E1413" s="269">
        <v>1</v>
      </c>
      <c r="F1413" s="269">
        <v>3</v>
      </c>
    </row>
    <row r="1414" spans="1:6" x14ac:dyDescent="0.15">
      <c r="A1414" s="269">
        <v>2023</v>
      </c>
      <c r="B1414" s="269">
        <v>2</v>
      </c>
      <c r="C1414" s="269">
        <v>1</v>
      </c>
      <c r="D1414" s="269">
        <v>0</v>
      </c>
      <c r="E1414" s="269">
        <v>0</v>
      </c>
      <c r="F1414" s="269">
        <v>1</v>
      </c>
    </row>
    <row r="1415" spans="1:6" x14ac:dyDescent="0.15">
      <c r="A1415" s="269">
        <v>2023</v>
      </c>
      <c r="B1415" s="269">
        <v>4</v>
      </c>
      <c r="C1415" s="269">
        <v>1</v>
      </c>
      <c r="D1415" s="269">
        <v>0</v>
      </c>
      <c r="E1415" s="269">
        <v>0</v>
      </c>
      <c r="F1415" s="269">
        <v>1</v>
      </c>
    </row>
    <row r="1416" spans="1:6" x14ac:dyDescent="0.15">
      <c r="A1416" s="269">
        <v>2023</v>
      </c>
      <c r="B1416" s="269">
        <v>5</v>
      </c>
      <c r="C1416" s="269">
        <v>1</v>
      </c>
      <c r="D1416" s="269">
        <v>0</v>
      </c>
      <c r="E1416" s="269">
        <v>0</v>
      </c>
      <c r="F1416" s="269">
        <v>1</v>
      </c>
    </row>
    <row r="1417" spans="1:6" x14ac:dyDescent="0.15">
      <c r="A1417" s="269">
        <v>2023</v>
      </c>
      <c r="B1417" s="269">
        <v>6</v>
      </c>
      <c r="C1417" s="269">
        <v>1</v>
      </c>
      <c r="D1417" s="269">
        <v>0</v>
      </c>
      <c r="E1417" s="269">
        <v>1</v>
      </c>
      <c r="F1417" s="269">
        <v>0</v>
      </c>
    </row>
    <row r="1418" spans="1:6" x14ac:dyDescent="0.15">
      <c r="A1418" s="269">
        <v>2023</v>
      </c>
      <c r="B1418" s="269">
        <v>7</v>
      </c>
      <c r="C1418" s="269">
        <v>3</v>
      </c>
      <c r="D1418" s="269">
        <v>0</v>
      </c>
      <c r="E1418" s="269">
        <v>1</v>
      </c>
      <c r="F1418" s="269">
        <v>2</v>
      </c>
    </row>
    <row r="1419" spans="1:6" x14ac:dyDescent="0.15">
      <c r="A1419" s="269">
        <v>2023</v>
      </c>
      <c r="B1419" s="269">
        <v>8</v>
      </c>
      <c r="C1419" s="269">
        <v>1</v>
      </c>
      <c r="D1419" s="269">
        <v>0</v>
      </c>
      <c r="E1419" s="269">
        <v>0</v>
      </c>
      <c r="F1419" s="269">
        <v>1</v>
      </c>
    </row>
    <row r="1420" spans="1:6" x14ac:dyDescent="0.15">
      <c r="A1420" s="269">
        <v>2023</v>
      </c>
      <c r="B1420" s="269">
        <v>9</v>
      </c>
      <c r="C1420" s="269">
        <v>4</v>
      </c>
      <c r="D1420" s="269">
        <v>0</v>
      </c>
      <c r="E1420" s="269">
        <v>0</v>
      </c>
      <c r="F1420" s="269">
        <v>4</v>
      </c>
    </row>
    <row r="1421" spans="1:6" x14ac:dyDescent="0.15">
      <c r="A1421" s="269">
        <v>2023</v>
      </c>
      <c r="B1421" s="269">
        <v>10</v>
      </c>
      <c r="C1421" s="269">
        <v>5</v>
      </c>
      <c r="D1421" s="269">
        <v>0</v>
      </c>
      <c r="E1421" s="269">
        <v>0</v>
      </c>
      <c r="F1421" s="269">
        <v>5</v>
      </c>
    </row>
    <row r="1422" spans="1:6" x14ac:dyDescent="0.15">
      <c r="A1422" s="269">
        <v>2023</v>
      </c>
      <c r="B1422" s="269">
        <v>11</v>
      </c>
      <c r="C1422" s="269">
        <v>5</v>
      </c>
      <c r="D1422" s="269">
        <v>0</v>
      </c>
      <c r="E1422" s="269">
        <v>2</v>
      </c>
      <c r="F1422" s="269">
        <v>3</v>
      </c>
    </row>
    <row r="1423" spans="1:6" x14ac:dyDescent="0.15">
      <c r="A1423" s="269">
        <v>2023</v>
      </c>
      <c r="B1423" s="269">
        <v>12</v>
      </c>
      <c r="C1423" s="269">
        <v>5</v>
      </c>
      <c r="D1423" s="269">
        <v>0</v>
      </c>
      <c r="E1423" s="269">
        <v>1</v>
      </c>
      <c r="F1423" s="269">
        <v>4</v>
      </c>
    </row>
    <row r="1424" spans="1:6" x14ac:dyDescent="0.15">
      <c r="A1424" s="269">
        <v>2024</v>
      </c>
      <c r="B1424" s="269">
        <v>1</v>
      </c>
      <c r="C1424" s="269">
        <v>2</v>
      </c>
      <c r="D1424" s="269">
        <v>0</v>
      </c>
      <c r="E1424" s="269">
        <v>0</v>
      </c>
      <c r="F1424" s="269">
        <v>2</v>
      </c>
    </row>
    <row r="1425" spans="1:6" x14ac:dyDescent="0.15">
      <c r="A1425" s="269">
        <v>2024</v>
      </c>
      <c r="B1425" s="269">
        <v>2</v>
      </c>
      <c r="C1425" s="269">
        <v>2</v>
      </c>
      <c r="D1425" s="269">
        <v>0</v>
      </c>
      <c r="E1425" s="269">
        <v>0</v>
      </c>
      <c r="F1425" s="269">
        <v>2</v>
      </c>
    </row>
    <row r="1426" spans="1:6" x14ac:dyDescent="0.15">
      <c r="A1426" s="278" t="s">
        <v>173</v>
      </c>
      <c r="B1426" s="278"/>
      <c r="C1426" s="278"/>
      <c r="D1426" s="278"/>
      <c r="E1426" s="278"/>
      <c r="F1426" s="278"/>
    </row>
    <row r="1427" spans="1:6" x14ac:dyDescent="0.15">
      <c r="A1427" t="s">
        <v>160</v>
      </c>
      <c r="B1427" t="s">
        <v>161</v>
      </c>
      <c r="C1427" t="s">
        <v>163</v>
      </c>
      <c r="D1427" t="s">
        <v>1</v>
      </c>
      <c r="E1427" t="s">
        <v>135</v>
      </c>
      <c r="F1427" t="s">
        <v>165</v>
      </c>
    </row>
    <row r="1428" spans="1:6" x14ac:dyDescent="0.15">
      <c r="A1428" s="270">
        <v>2023</v>
      </c>
      <c r="B1428" s="270">
        <v>1</v>
      </c>
      <c r="C1428" s="270">
        <v>12</v>
      </c>
      <c r="D1428" s="270">
        <v>1</v>
      </c>
      <c r="E1428" s="270">
        <v>1</v>
      </c>
      <c r="F1428" s="270">
        <v>11</v>
      </c>
    </row>
    <row r="1429" spans="1:6" x14ac:dyDescent="0.15">
      <c r="A1429" s="270">
        <v>2023</v>
      </c>
      <c r="B1429" s="270">
        <v>2</v>
      </c>
      <c r="C1429" s="270">
        <v>12</v>
      </c>
      <c r="D1429" s="270">
        <v>0</v>
      </c>
      <c r="E1429" s="270">
        <v>3</v>
      </c>
      <c r="F1429" s="270">
        <v>10</v>
      </c>
    </row>
    <row r="1430" spans="1:6" x14ac:dyDescent="0.15">
      <c r="A1430" s="270">
        <v>2023</v>
      </c>
      <c r="B1430" s="270">
        <v>3</v>
      </c>
      <c r="C1430" s="270">
        <v>9</v>
      </c>
      <c r="D1430" s="270">
        <v>0</v>
      </c>
      <c r="E1430" s="270">
        <v>2</v>
      </c>
      <c r="F1430" s="270">
        <v>8</v>
      </c>
    </row>
    <row r="1431" spans="1:6" x14ac:dyDescent="0.15">
      <c r="A1431" s="270">
        <v>2023</v>
      </c>
      <c r="B1431" s="270">
        <v>4</v>
      </c>
      <c r="C1431" s="270">
        <v>8</v>
      </c>
      <c r="D1431" s="270">
        <v>0</v>
      </c>
      <c r="E1431" s="270">
        <v>0</v>
      </c>
      <c r="F1431" s="270">
        <v>10</v>
      </c>
    </row>
    <row r="1432" spans="1:6" x14ac:dyDescent="0.15">
      <c r="A1432" s="270">
        <v>2023</v>
      </c>
      <c r="B1432" s="270">
        <v>5</v>
      </c>
      <c r="C1432" s="270">
        <v>7</v>
      </c>
      <c r="D1432" s="270">
        <v>0</v>
      </c>
      <c r="E1432" s="270">
        <v>0</v>
      </c>
      <c r="F1432" s="270">
        <v>9</v>
      </c>
    </row>
    <row r="1433" spans="1:6" x14ac:dyDescent="0.15">
      <c r="A1433" s="270">
        <v>2023</v>
      </c>
      <c r="B1433" s="270">
        <v>6</v>
      </c>
      <c r="C1433" s="270">
        <v>14</v>
      </c>
      <c r="D1433" s="270">
        <v>0</v>
      </c>
      <c r="E1433" s="270">
        <v>6</v>
      </c>
      <c r="F1433" s="270">
        <v>11</v>
      </c>
    </row>
    <row r="1434" spans="1:6" x14ac:dyDescent="0.15">
      <c r="A1434" s="270">
        <v>2023</v>
      </c>
      <c r="B1434" s="270">
        <v>7</v>
      </c>
      <c r="C1434" s="270">
        <v>13</v>
      </c>
      <c r="D1434" s="270">
        <v>0</v>
      </c>
      <c r="E1434" s="270">
        <v>4</v>
      </c>
      <c r="F1434" s="270">
        <v>11</v>
      </c>
    </row>
    <row r="1435" spans="1:6" x14ac:dyDescent="0.15">
      <c r="A1435" s="270">
        <v>2023</v>
      </c>
      <c r="B1435" s="270">
        <v>8</v>
      </c>
      <c r="C1435" s="270">
        <v>11</v>
      </c>
      <c r="D1435" s="270">
        <v>0</v>
      </c>
      <c r="E1435" s="270">
        <v>0</v>
      </c>
      <c r="F1435" s="270">
        <v>13</v>
      </c>
    </row>
    <row r="1436" spans="1:6" x14ac:dyDescent="0.15">
      <c r="A1436" s="270">
        <v>2023</v>
      </c>
      <c r="B1436" s="270">
        <v>9</v>
      </c>
      <c r="C1436" s="270">
        <v>10</v>
      </c>
      <c r="D1436" s="270">
        <v>1</v>
      </c>
      <c r="E1436" s="270">
        <v>5</v>
      </c>
      <c r="F1436" s="270">
        <v>7</v>
      </c>
    </row>
    <row r="1437" spans="1:6" x14ac:dyDescent="0.15">
      <c r="A1437" s="270">
        <v>2023</v>
      </c>
      <c r="B1437" s="270">
        <v>10</v>
      </c>
      <c r="C1437" s="270">
        <v>16</v>
      </c>
      <c r="D1437" s="270">
        <v>0</v>
      </c>
      <c r="E1437" s="270">
        <v>1</v>
      </c>
      <c r="F1437" s="270">
        <v>20</v>
      </c>
    </row>
    <row r="1438" spans="1:6" x14ac:dyDescent="0.15">
      <c r="A1438" s="270">
        <v>2023</v>
      </c>
      <c r="B1438" s="270">
        <v>11</v>
      </c>
      <c r="C1438" s="270">
        <v>14</v>
      </c>
      <c r="D1438" s="270">
        <v>0</v>
      </c>
      <c r="E1438" s="270">
        <v>4</v>
      </c>
      <c r="F1438" s="270">
        <v>12</v>
      </c>
    </row>
    <row r="1439" spans="1:6" x14ac:dyDescent="0.15">
      <c r="A1439" s="270">
        <v>2023</v>
      </c>
      <c r="B1439" s="270">
        <v>12</v>
      </c>
      <c r="C1439" s="270">
        <v>16</v>
      </c>
      <c r="D1439" s="270">
        <v>0</v>
      </c>
      <c r="E1439" s="270">
        <v>4</v>
      </c>
      <c r="F1439" s="270">
        <v>13</v>
      </c>
    </row>
    <row r="1440" spans="1:6" x14ac:dyDescent="0.15">
      <c r="A1440" s="270">
        <v>2024</v>
      </c>
      <c r="B1440" s="270">
        <v>1</v>
      </c>
      <c r="C1440" s="270">
        <v>15</v>
      </c>
      <c r="D1440" s="270">
        <v>0</v>
      </c>
      <c r="E1440" s="270">
        <v>5</v>
      </c>
      <c r="F1440" s="270">
        <v>13</v>
      </c>
    </row>
    <row r="1441" spans="1:6" x14ac:dyDescent="0.15">
      <c r="A1441" s="270">
        <v>2024</v>
      </c>
      <c r="B1441" s="270">
        <v>2</v>
      </c>
      <c r="C1441" s="270">
        <v>9</v>
      </c>
      <c r="D1441" s="270">
        <v>0</v>
      </c>
      <c r="E1441" s="270">
        <v>1</v>
      </c>
      <c r="F1441" s="270">
        <v>10</v>
      </c>
    </row>
    <row r="1442" spans="1:6" x14ac:dyDescent="0.15">
      <c r="A1442" s="270">
        <v>2024</v>
      </c>
      <c r="B1442" s="270">
        <v>3</v>
      </c>
      <c r="C1442" s="270">
        <v>11</v>
      </c>
      <c r="D1442" s="270">
        <v>0</v>
      </c>
      <c r="E1442" s="270">
        <v>2</v>
      </c>
      <c r="F1442" s="270">
        <v>9</v>
      </c>
    </row>
    <row r="1443" spans="1:6" x14ac:dyDescent="0.15">
      <c r="A1443" s="278" t="s">
        <v>174</v>
      </c>
      <c r="B1443" s="278"/>
      <c r="C1443" s="278"/>
      <c r="D1443" s="278"/>
      <c r="E1443" s="278"/>
      <c r="F1443" s="278"/>
    </row>
    <row r="1444" spans="1:6" x14ac:dyDescent="0.15">
      <c r="A1444" t="s">
        <v>160</v>
      </c>
      <c r="B1444" t="s">
        <v>161</v>
      </c>
      <c r="C1444" t="s">
        <v>163</v>
      </c>
      <c r="D1444" t="s">
        <v>1</v>
      </c>
      <c r="E1444" t="s">
        <v>135</v>
      </c>
      <c r="F1444" t="s">
        <v>165</v>
      </c>
    </row>
    <row r="1445" spans="1:6" x14ac:dyDescent="0.15">
      <c r="A1445" s="271">
        <v>2023</v>
      </c>
      <c r="B1445" s="271">
        <v>1</v>
      </c>
      <c r="C1445" s="271">
        <v>23</v>
      </c>
      <c r="D1445" s="271">
        <v>2</v>
      </c>
      <c r="E1445" s="271">
        <v>8</v>
      </c>
      <c r="F1445" s="271">
        <v>15</v>
      </c>
    </row>
    <row r="1446" spans="1:6" x14ac:dyDescent="0.15">
      <c r="A1446" s="271">
        <v>2023</v>
      </c>
      <c r="B1446" s="271">
        <v>2</v>
      </c>
      <c r="C1446" s="271">
        <v>20</v>
      </c>
      <c r="D1446" s="271">
        <v>1</v>
      </c>
      <c r="E1446" s="271">
        <v>7</v>
      </c>
      <c r="F1446" s="271">
        <v>14</v>
      </c>
    </row>
    <row r="1447" spans="1:6" x14ac:dyDescent="0.15">
      <c r="A1447" s="271">
        <v>2023</v>
      </c>
      <c r="B1447" s="271">
        <v>3</v>
      </c>
      <c r="C1447" s="271">
        <v>11</v>
      </c>
      <c r="D1447" s="271">
        <v>1</v>
      </c>
      <c r="E1447" s="271">
        <v>3</v>
      </c>
      <c r="F1447" s="271">
        <v>7</v>
      </c>
    </row>
    <row r="1448" spans="1:6" x14ac:dyDescent="0.15">
      <c r="A1448" s="271">
        <v>2023</v>
      </c>
      <c r="B1448" s="271">
        <v>4</v>
      </c>
      <c r="C1448" s="271">
        <v>15</v>
      </c>
      <c r="D1448" s="271">
        <v>0</v>
      </c>
      <c r="E1448" s="271">
        <v>5</v>
      </c>
      <c r="F1448" s="271">
        <v>10</v>
      </c>
    </row>
    <row r="1449" spans="1:6" x14ac:dyDescent="0.15">
      <c r="A1449" s="271">
        <v>2023</v>
      </c>
      <c r="B1449" s="271">
        <v>5</v>
      </c>
      <c r="C1449" s="271">
        <v>17</v>
      </c>
      <c r="D1449" s="271">
        <v>2</v>
      </c>
      <c r="E1449" s="271">
        <v>9</v>
      </c>
      <c r="F1449" s="271">
        <v>6</v>
      </c>
    </row>
    <row r="1450" spans="1:6" x14ac:dyDescent="0.15">
      <c r="A1450" s="271">
        <v>2023</v>
      </c>
      <c r="B1450" s="271">
        <v>6</v>
      </c>
      <c r="C1450" s="271">
        <v>14</v>
      </c>
      <c r="D1450" s="271">
        <v>0</v>
      </c>
      <c r="E1450" s="271">
        <v>6</v>
      </c>
      <c r="F1450" s="271">
        <v>8</v>
      </c>
    </row>
    <row r="1451" spans="1:6" x14ac:dyDescent="0.15">
      <c r="A1451" s="271">
        <v>2023</v>
      </c>
      <c r="B1451" s="271">
        <v>7</v>
      </c>
      <c r="C1451" s="271">
        <v>15</v>
      </c>
      <c r="D1451" s="271">
        <v>0</v>
      </c>
      <c r="E1451" s="271">
        <v>4</v>
      </c>
      <c r="F1451" s="271">
        <v>11</v>
      </c>
    </row>
    <row r="1452" spans="1:6" x14ac:dyDescent="0.15">
      <c r="A1452" s="271">
        <v>2023</v>
      </c>
      <c r="B1452" s="271">
        <v>8</v>
      </c>
      <c r="C1452" s="271">
        <v>16</v>
      </c>
      <c r="D1452" s="271">
        <v>2</v>
      </c>
      <c r="E1452" s="271">
        <v>4</v>
      </c>
      <c r="F1452" s="271">
        <v>11</v>
      </c>
    </row>
    <row r="1453" spans="1:6" x14ac:dyDescent="0.15">
      <c r="A1453" s="271">
        <v>2023</v>
      </c>
      <c r="B1453" s="271">
        <v>9</v>
      </c>
      <c r="C1453" s="271">
        <v>11</v>
      </c>
      <c r="D1453" s="271">
        <v>1</v>
      </c>
      <c r="E1453" s="271">
        <v>2</v>
      </c>
      <c r="F1453" s="271">
        <v>8</v>
      </c>
    </row>
    <row r="1454" spans="1:6" x14ac:dyDescent="0.15">
      <c r="A1454" s="271">
        <v>2023</v>
      </c>
      <c r="B1454" s="271">
        <v>10</v>
      </c>
      <c r="C1454" s="271">
        <v>21</v>
      </c>
      <c r="D1454" s="271">
        <v>1</v>
      </c>
      <c r="E1454" s="271">
        <v>3</v>
      </c>
      <c r="F1454" s="271">
        <v>18</v>
      </c>
    </row>
    <row r="1455" spans="1:6" x14ac:dyDescent="0.15">
      <c r="A1455" s="271">
        <v>2023</v>
      </c>
      <c r="B1455" s="271">
        <v>11</v>
      </c>
      <c r="C1455" s="271">
        <v>17</v>
      </c>
      <c r="D1455" s="271">
        <v>2</v>
      </c>
      <c r="E1455" s="271">
        <v>8</v>
      </c>
      <c r="F1455" s="271">
        <v>7</v>
      </c>
    </row>
    <row r="1456" spans="1:6" x14ac:dyDescent="0.15">
      <c r="A1456" s="271">
        <v>2023</v>
      </c>
      <c r="B1456" s="271">
        <v>12</v>
      </c>
      <c r="C1456" s="271">
        <v>24</v>
      </c>
      <c r="D1456" s="271">
        <v>2</v>
      </c>
      <c r="E1456" s="271">
        <v>9</v>
      </c>
      <c r="F1456" s="271">
        <v>15</v>
      </c>
    </row>
    <row r="1457" spans="1:6" x14ac:dyDescent="0.15">
      <c r="A1457" s="271">
        <v>2024</v>
      </c>
      <c r="B1457" s="271">
        <v>1</v>
      </c>
      <c r="C1457" s="271">
        <v>17</v>
      </c>
      <c r="D1457" s="271">
        <v>0</v>
      </c>
      <c r="E1457" s="271">
        <v>10</v>
      </c>
      <c r="F1457" s="271">
        <v>9</v>
      </c>
    </row>
    <row r="1458" spans="1:6" x14ac:dyDescent="0.15">
      <c r="A1458" s="271">
        <v>2024</v>
      </c>
      <c r="B1458" s="271">
        <v>2</v>
      </c>
      <c r="C1458" s="271">
        <v>23</v>
      </c>
      <c r="D1458" s="271">
        <v>1</v>
      </c>
      <c r="E1458" s="271">
        <v>9</v>
      </c>
      <c r="F1458" s="271">
        <v>18</v>
      </c>
    </row>
    <row r="1459" spans="1:6" x14ac:dyDescent="0.15">
      <c r="A1459" s="271">
        <v>2024</v>
      </c>
      <c r="B1459" s="271">
        <v>3</v>
      </c>
      <c r="C1459" s="271">
        <v>17</v>
      </c>
      <c r="D1459" s="271">
        <v>4</v>
      </c>
      <c r="E1459" s="271">
        <v>2</v>
      </c>
      <c r="F1459" s="271">
        <v>11</v>
      </c>
    </row>
    <row r="1460" spans="1:6" x14ac:dyDescent="0.15">
      <c r="A1460" s="278" t="s">
        <v>175</v>
      </c>
      <c r="B1460" s="278"/>
      <c r="C1460" s="278"/>
      <c r="D1460" s="278"/>
      <c r="E1460" s="278"/>
      <c r="F1460" s="278"/>
    </row>
    <row r="1461" spans="1:6" x14ac:dyDescent="0.15">
      <c r="A1461" t="s">
        <v>160</v>
      </c>
      <c r="B1461" t="s">
        <v>161</v>
      </c>
      <c r="C1461" t="s">
        <v>163</v>
      </c>
      <c r="D1461" t="s">
        <v>1</v>
      </c>
      <c r="E1461" t="s">
        <v>135</v>
      </c>
      <c r="F1461" t="s">
        <v>165</v>
      </c>
    </row>
    <row r="1462" spans="1:6" x14ac:dyDescent="0.15">
      <c r="A1462" s="272">
        <v>2023</v>
      </c>
      <c r="B1462" s="272">
        <v>1</v>
      </c>
      <c r="C1462" s="272">
        <v>10</v>
      </c>
      <c r="D1462" s="272">
        <v>2</v>
      </c>
      <c r="E1462" s="272">
        <v>4</v>
      </c>
      <c r="F1462" s="272">
        <v>4</v>
      </c>
    </row>
    <row r="1463" spans="1:6" x14ac:dyDescent="0.15">
      <c r="A1463" s="272">
        <v>2023</v>
      </c>
      <c r="B1463" s="272">
        <v>2</v>
      </c>
      <c r="C1463" s="272">
        <v>9</v>
      </c>
      <c r="D1463" s="272">
        <v>0</v>
      </c>
      <c r="E1463" s="272">
        <v>5</v>
      </c>
      <c r="F1463" s="272">
        <v>5</v>
      </c>
    </row>
    <row r="1464" spans="1:6" x14ac:dyDescent="0.15">
      <c r="A1464" s="272">
        <v>2023</v>
      </c>
      <c r="B1464" s="272">
        <v>3</v>
      </c>
      <c r="C1464" s="272">
        <v>3</v>
      </c>
      <c r="D1464" s="272">
        <v>0</v>
      </c>
      <c r="E1464" s="272">
        <v>2</v>
      </c>
      <c r="F1464" s="272">
        <v>1</v>
      </c>
    </row>
    <row r="1465" spans="1:6" x14ac:dyDescent="0.15">
      <c r="A1465" s="272">
        <v>2023</v>
      </c>
      <c r="B1465" s="272">
        <v>4</v>
      </c>
      <c r="C1465" s="272">
        <v>10</v>
      </c>
      <c r="D1465" s="272">
        <v>0</v>
      </c>
      <c r="E1465" s="272">
        <v>5</v>
      </c>
      <c r="F1465" s="272">
        <v>5</v>
      </c>
    </row>
    <row r="1466" spans="1:6" x14ac:dyDescent="0.15">
      <c r="A1466" s="272">
        <v>2023</v>
      </c>
      <c r="B1466" s="272">
        <v>5</v>
      </c>
      <c r="C1466" s="272">
        <v>6</v>
      </c>
      <c r="D1466" s="272">
        <v>0</v>
      </c>
      <c r="E1466" s="272">
        <v>5</v>
      </c>
      <c r="F1466" s="272">
        <v>1</v>
      </c>
    </row>
    <row r="1467" spans="1:6" x14ac:dyDescent="0.15">
      <c r="A1467" s="272">
        <v>2023</v>
      </c>
      <c r="B1467" s="272">
        <v>6</v>
      </c>
      <c r="C1467" s="272">
        <v>5</v>
      </c>
      <c r="D1467" s="272">
        <v>0</v>
      </c>
      <c r="E1467" s="272">
        <v>3</v>
      </c>
      <c r="F1467" s="272">
        <v>2</v>
      </c>
    </row>
    <row r="1468" spans="1:6" x14ac:dyDescent="0.15">
      <c r="A1468" s="272">
        <v>2023</v>
      </c>
      <c r="B1468" s="272">
        <v>7</v>
      </c>
      <c r="C1468" s="272">
        <v>5</v>
      </c>
      <c r="D1468" s="272">
        <v>0</v>
      </c>
      <c r="E1468" s="272">
        <v>3</v>
      </c>
      <c r="F1468" s="272">
        <v>2</v>
      </c>
    </row>
    <row r="1469" spans="1:6" x14ac:dyDescent="0.15">
      <c r="A1469" s="272">
        <v>2023</v>
      </c>
      <c r="B1469" s="272">
        <v>8</v>
      </c>
      <c r="C1469" s="272">
        <v>5</v>
      </c>
      <c r="D1469" s="272">
        <v>0</v>
      </c>
      <c r="E1469" s="272">
        <v>2</v>
      </c>
      <c r="F1469" s="272">
        <v>3</v>
      </c>
    </row>
    <row r="1470" spans="1:6" x14ac:dyDescent="0.15">
      <c r="A1470" s="272">
        <v>2023</v>
      </c>
      <c r="B1470" s="272">
        <v>9</v>
      </c>
      <c r="C1470" s="272">
        <v>5</v>
      </c>
      <c r="D1470" s="272">
        <v>0</v>
      </c>
      <c r="E1470" s="272">
        <v>1</v>
      </c>
      <c r="F1470" s="272">
        <v>4</v>
      </c>
    </row>
    <row r="1471" spans="1:6" x14ac:dyDescent="0.15">
      <c r="A1471" s="272">
        <v>2023</v>
      </c>
      <c r="B1471" s="272">
        <v>10</v>
      </c>
      <c r="C1471" s="272">
        <v>4</v>
      </c>
      <c r="D1471" s="272">
        <v>0</v>
      </c>
      <c r="E1471" s="272">
        <v>1</v>
      </c>
      <c r="F1471" s="272">
        <v>3</v>
      </c>
    </row>
    <row r="1472" spans="1:6" x14ac:dyDescent="0.15">
      <c r="A1472" s="272">
        <v>2023</v>
      </c>
      <c r="B1472" s="272">
        <v>11</v>
      </c>
      <c r="C1472" s="272">
        <v>8</v>
      </c>
      <c r="D1472" s="272">
        <v>1</v>
      </c>
      <c r="E1472" s="272">
        <v>5</v>
      </c>
      <c r="F1472" s="272">
        <v>2</v>
      </c>
    </row>
    <row r="1473" spans="1:6" x14ac:dyDescent="0.15">
      <c r="A1473" s="272">
        <v>2023</v>
      </c>
      <c r="B1473" s="272">
        <v>12</v>
      </c>
      <c r="C1473" s="272">
        <v>12</v>
      </c>
      <c r="D1473" s="272">
        <v>1</v>
      </c>
      <c r="E1473" s="272">
        <v>8</v>
      </c>
      <c r="F1473" s="272">
        <v>3</v>
      </c>
    </row>
    <row r="1474" spans="1:6" x14ac:dyDescent="0.15">
      <c r="A1474" s="272">
        <v>2024</v>
      </c>
      <c r="B1474" s="272">
        <v>1</v>
      </c>
      <c r="C1474" s="272">
        <v>9</v>
      </c>
      <c r="D1474" s="272">
        <v>0</v>
      </c>
      <c r="E1474" s="272">
        <v>7</v>
      </c>
      <c r="F1474" s="272">
        <v>2</v>
      </c>
    </row>
    <row r="1475" spans="1:6" x14ac:dyDescent="0.15">
      <c r="A1475" s="272">
        <v>2024</v>
      </c>
      <c r="B1475" s="272">
        <v>2</v>
      </c>
      <c r="C1475" s="272">
        <v>9</v>
      </c>
      <c r="D1475" s="272">
        <v>1</v>
      </c>
      <c r="E1475" s="272">
        <v>6</v>
      </c>
      <c r="F1475" s="272">
        <v>2</v>
      </c>
    </row>
    <row r="1476" spans="1:6" x14ac:dyDescent="0.15">
      <c r="A1476" s="272">
        <v>2024</v>
      </c>
      <c r="B1476" s="272">
        <v>3</v>
      </c>
      <c r="C1476" s="272">
        <v>7</v>
      </c>
      <c r="D1476" s="272">
        <v>2</v>
      </c>
      <c r="E1476" s="272">
        <v>1</v>
      </c>
      <c r="F1476" s="272">
        <v>4</v>
      </c>
    </row>
    <row r="1477" spans="1:6" x14ac:dyDescent="0.15">
      <c r="A1477" s="278" t="s">
        <v>176</v>
      </c>
      <c r="B1477" s="278"/>
      <c r="C1477" s="278"/>
      <c r="D1477" s="278"/>
      <c r="E1477" s="278"/>
      <c r="F1477" s="278"/>
    </row>
    <row r="1478" spans="1:6" x14ac:dyDescent="0.15">
      <c r="A1478" t="s">
        <v>160</v>
      </c>
      <c r="B1478" t="s">
        <v>161</v>
      </c>
      <c r="C1478" t="s">
        <v>163</v>
      </c>
      <c r="D1478" t="s">
        <v>1</v>
      </c>
      <c r="E1478" t="s">
        <v>135</v>
      </c>
      <c r="F1478" t="s">
        <v>165</v>
      </c>
    </row>
    <row r="1479" spans="1:6" x14ac:dyDescent="0.15">
      <c r="A1479" s="273">
        <v>2023</v>
      </c>
      <c r="B1479" s="273">
        <v>1</v>
      </c>
      <c r="C1479" s="273">
        <v>475</v>
      </c>
      <c r="D1479" s="273">
        <v>2</v>
      </c>
      <c r="E1479" s="273">
        <v>8</v>
      </c>
      <c r="F1479" s="273">
        <v>15</v>
      </c>
    </row>
    <row r="1480" spans="1:6" x14ac:dyDescent="0.15">
      <c r="A1480" s="273">
        <v>2023</v>
      </c>
      <c r="B1480" s="273">
        <v>2</v>
      </c>
      <c r="C1480" s="273">
        <v>425</v>
      </c>
      <c r="D1480" s="273">
        <v>1</v>
      </c>
      <c r="E1480" s="273">
        <v>6</v>
      </c>
      <c r="F1480" s="273">
        <v>14</v>
      </c>
    </row>
    <row r="1481" spans="1:6" x14ac:dyDescent="0.15">
      <c r="A1481" s="273">
        <v>2023</v>
      </c>
      <c r="B1481" s="273">
        <v>3</v>
      </c>
      <c r="C1481" s="273">
        <v>424</v>
      </c>
      <c r="D1481" s="273">
        <v>1</v>
      </c>
      <c r="E1481" s="273">
        <v>3</v>
      </c>
      <c r="F1481" s="273">
        <v>4</v>
      </c>
    </row>
    <row r="1482" spans="1:6" x14ac:dyDescent="0.15">
      <c r="A1482" s="273">
        <v>2023</v>
      </c>
      <c r="B1482" s="273">
        <v>4</v>
      </c>
      <c r="C1482" s="273">
        <v>384</v>
      </c>
      <c r="D1482" s="273">
        <v>0</v>
      </c>
      <c r="E1482" s="273">
        <v>5</v>
      </c>
      <c r="F1482" s="273">
        <v>10</v>
      </c>
    </row>
    <row r="1483" spans="1:6" x14ac:dyDescent="0.15">
      <c r="A1483" s="273">
        <v>2023</v>
      </c>
      <c r="B1483" s="273">
        <v>5</v>
      </c>
      <c r="C1483" s="273">
        <v>414</v>
      </c>
      <c r="D1483" s="273">
        <v>2</v>
      </c>
      <c r="E1483" s="273">
        <v>9</v>
      </c>
      <c r="F1483" s="273">
        <v>6</v>
      </c>
    </row>
    <row r="1484" spans="1:6" x14ac:dyDescent="0.15">
      <c r="A1484" s="273">
        <v>2023</v>
      </c>
      <c r="B1484" s="273">
        <v>6</v>
      </c>
      <c r="C1484" s="273">
        <v>425</v>
      </c>
      <c r="D1484" s="273">
        <v>0</v>
      </c>
      <c r="E1484" s="273">
        <v>6</v>
      </c>
      <c r="F1484" s="273">
        <v>8</v>
      </c>
    </row>
    <row r="1485" spans="1:6" x14ac:dyDescent="0.15">
      <c r="A1485" s="273">
        <v>2023</v>
      </c>
      <c r="B1485" s="273">
        <v>7</v>
      </c>
      <c r="C1485" s="273">
        <v>429</v>
      </c>
      <c r="D1485" s="273">
        <v>0</v>
      </c>
      <c r="E1485" s="273">
        <v>4</v>
      </c>
      <c r="F1485" s="273">
        <v>11</v>
      </c>
    </row>
    <row r="1486" spans="1:6" x14ac:dyDescent="0.15">
      <c r="A1486" s="273">
        <v>2023</v>
      </c>
      <c r="B1486" s="273">
        <v>8</v>
      </c>
      <c r="C1486" s="273">
        <v>488</v>
      </c>
      <c r="D1486" s="273">
        <v>2</v>
      </c>
      <c r="E1486" s="273">
        <v>4</v>
      </c>
      <c r="F1486" s="273">
        <v>10</v>
      </c>
    </row>
    <row r="1487" spans="1:6" x14ac:dyDescent="0.15">
      <c r="A1487" s="273">
        <v>2023</v>
      </c>
      <c r="B1487" s="273">
        <v>9</v>
      </c>
      <c r="C1487" s="273">
        <v>420</v>
      </c>
      <c r="D1487" s="273">
        <v>1</v>
      </c>
      <c r="E1487" s="273">
        <v>2</v>
      </c>
      <c r="F1487" s="273">
        <v>8</v>
      </c>
    </row>
    <row r="1488" spans="1:6" x14ac:dyDescent="0.15">
      <c r="A1488" s="273">
        <v>2023</v>
      </c>
      <c r="B1488" s="273">
        <v>10</v>
      </c>
      <c r="C1488" s="273">
        <v>515</v>
      </c>
      <c r="D1488" s="273">
        <v>1</v>
      </c>
      <c r="E1488" s="273">
        <v>3</v>
      </c>
      <c r="F1488" s="273">
        <v>18</v>
      </c>
    </row>
    <row r="1489" spans="1:6" x14ac:dyDescent="0.15">
      <c r="A1489" s="273">
        <v>2023</v>
      </c>
      <c r="B1489" s="273">
        <v>11</v>
      </c>
      <c r="C1489" s="273">
        <v>531</v>
      </c>
      <c r="D1489" s="273">
        <v>2</v>
      </c>
      <c r="E1489" s="273">
        <v>8</v>
      </c>
      <c r="F1489" s="273">
        <v>7</v>
      </c>
    </row>
    <row r="1490" spans="1:6" x14ac:dyDescent="0.15">
      <c r="A1490" s="273">
        <v>2023</v>
      </c>
      <c r="B1490" s="273">
        <v>12</v>
      </c>
      <c r="C1490" s="273">
        <v>563</v>
      </c>
      <c r="D1490" s="273">
        <v>2</v>
      </c>
      <c r="E1490" s="273">
        <v>9</v>
      </c>
      <c r="F1490" s="273">
        <v>15</v>
      </c>
    </row>
    <row r="1491" spans="1:6" x14ac:dyDescent="0.15">
      <c r="A1491" s="273">
        <v>2024</v>
      </c>
      <c r="B1491" s="273">
        <v>1</v>
      </c>
      <c r="C1491" s="273">
        <v>453</v>
      </c>
      <c r="D1491" s="273">
        <v>0</v>
      </c>
      <c r="E1491" s="273">
        <v>10</v>
      </c>
      <c r="F1491" s="273">
        <v>9</v>
      </c>
    </row>
    <row r="1492" spans="1:6" x14ac:dyDescent="0.15">
      <c r="A1492" s="273">
        <v>2024</v>
      </c>
      <c r="B1492" s="273">
        <v>2</v>
      </c>
      <c r="C1492" s="273">
        <v>454</v>
      </c>
      <c r="D1492" s="273">
        <v>1</v>
      </c>
      <c r="E1492" s="273">
        <v>8</v>
      </c>
      <c r="F1492" s="273">
        <v>18</v>
      </c>
    </row>
    <row r="1493" spans="1:6" x14ac:dyDescent="0.15">
      <c r="A1493" s="273">
        <v>2024</v>
      </c>
      <c r="B1493" s="273">
        <v>3</v>
      </c>
      <c r="C1493" s="273">
        <v>433</v>
      </c>
      <c r="D1493" s="273">
        <v>4</v>
      </c>
      <c r="E1493" s="273">
        <v>2</v>
      </c>
      <c r="F1493" s="273">
        <v>11</v>
      </c>
    </row>
    <row r="1494" spans="1:6" x14ac:dyDescent="0.15">
      <c r="A1494" s="278" t="s">
        <v>177</v>
      </c>
      <c r="B1494" s="278"/>
      <c r="C1494" s="278"/>
      <c r="D1494" s="278"/>
      <c r="E1494" s="278"/>
      <c r="F1494" s="278"/>
    </row>
    <row r="1495" spans="1:6" x14ac:dyDescent="0.15">
      <c r="A1495" t="s">
        <v>160</v>
      </c>
      <c r="B1495" t="s">
        <v>161</v>
      </c>
      <c r="C1495" t="s">
        <v>163</v>
      </c>
      <c r="D1495" t="s">
        <v>1</v>
      </c>
      <c r="E1495" t="s">
        <v>135</v>
      </c>
      <c r="F1495" t="s">
        <v>165</v>
      </c>
    </row>
    <row r="1496" spans="1:6" x14ac:dyDescent="0.15">
      <c r="A1496" s="274">
        <v>2023</v>
      </c>
      <c r="B1496" s="274">
        <v>1</v>
      </c>
      <c r="C1496" s="274">
        <v>27</v>
      </c>
      <c r="D1496" s="274">
        <v>2</v>
      </c>
      <c r="E1496" s="274">
        <v>8</v>
      </c>
      <c r="F1496" s="274">
        <v>17</v>
      </c>
    </row>
    <row r="1497" spans="1:6" x14ac:dyDescent="0.15">
      <c r="A1497" s="274">
        <v>2023</v>
      </c>
      <c r="B1497" s="274">
        <v>2</v>
      </c>
      <c r="C1497" s="274">
        <v>14</v>
      </c>
      <c r="D1497" s="274">
        <v>0</v>
      </c>
      <c r="E1497" s="274">
        <v>6</v>
      </c>
      <c r="F1497" s="274">
        <v>9</v>
      </c>
    </row>
    <row r="1498" spans="1:6" x14ac:dyDescent="0.15">
      <c r="A1498" s="274">
        <v>2023</v>
      </c>
      <c r="B1498" s="274">
        <v>3</v>
      </c>
      <c r="C1498" s="274">
        <v>7</v>
      </c>
      <c r="D1498" s="274">
        <v>0</v>
      </c>
      <c r="E1498" s="274">
        <v>3</v>
      </c>
      <c r="F1498" s="274">
        <v>4</v>
      </c>
    </row>
    <row r="1499" spans="1:6" x14ac:dyDescent="0.15">
      <c r="A1499" s="274">
        <v>2023</v>
      </c>
      <c r="B1499" s="274">
        <v>4</v>
      </c>
      <c r="C1499" s="274">
        <v>7</v>
      </c>
      <c r="D1499" s="274">
        <v>0</v>
      </c>
      <c r="E1499" s="274">
        <v>3</v>
      </c>
      <c r="F1499" s="274">
        <v>4</v>
      </c>
    </row>
    <row r="1500" spans="1:6" x14ac:dyDescent="0.15">
      <c r="A1500" s="274">
        <v>2023</v>
      </c>
      <c r="B1500" s="274">
        <v>5</v>
      </c>
      <c r="C1500" s="274">
        <v>11</v>
      </c>
      <c r="D1500" s="274">
        <v>0</v>
      </c>
      <c r="E1500" s="274">
        <v>6</v>
      </c>
      <c r="F1500" s="274">
        <v>6</v>
      </c>
    </row>
    <row r="1501" spans="1:6" x14ac:dyDescent="0.15">
      <c r="A1501" s="274">
        <v>2023</v>
      </c>
      <c r="B1501" s="274">
        <v>6</v>
      </c>
      <c r="C1501" s="274">
        <v>11</v>
      </c>
      <c r="D1501" s="274">
        <v>0</v>
      </c>
      <c r="E1501" s="274">
        <v>5</v>
      </c>
      <c r="F1501" s="274">
        <v>6</v>
      </c>
    </row>
    <row r="1502" spans="1:6" x14ac:dyDescent="0.15">
      <c r="A1502" s="274">
        <v>2023</v>
      </c>
      <c r="B1502" s="274">
        <v>7</v>
      </c>
      <c r="C1502" s="274">
        <v>8</v>
      </c>
      <c r="D1502" s="274">
        <v>0</v>
      </c>
      <c r="E1502" s="274">
        <v>5</v>
      </c>
      <c r="F1502" s="274">
        <v>3</v>
      </c>
    </row>
    <row r="1503" spans="1:6" x14ac:dyDescent="0.15">
      <c r="A1503" s="274">
        <v>2023</v>
      </c>
      <c r="B1503" s="274">
        <v>8</v>
      </c>
      <c r="C1503" s="274">
        <v>4</v>
      </c>
      <c r="D1503" s="274">
        <v>0</v>
      </c>
      <c r="E1503" s="274">
        <v>2</v>
      </c>
      <c r="F1503" s="274">
        <v>2</v>
      </c>
    </row>
    <row r="1504" spans="1:6" x14ac:dyDescent="0.15">
      <c r="A1504" s="274">
        <v>2023</v>
      </c>
      <c r="B1504" s="274">
        <v>9</v>
      </c>
      <c r="C1504" s="274">
        <v>4</v>
      </c>
      <c r="D1504" s="274">
        <v>1</v>
      </c>
      <c r="E1504" s="274">
        <v>0</v>
      </c>
      <c r="F1504" s="274">
        <v>3</v>
      </c>
    </row>
    <row r="1505" spans="1:6" x14ac:dyDescent="0.15">
      <c r="A1505" s="274">
        <v>2023</v>
      </c>
      <c r="B1505" s="274">
        <v>10</v>
      </c>
      <c r="C1505" s="274">
        <v>9</v>
      </c>
      <c r="D1505" s="274">
        <v>0</v>
      </c>
      <c r="E1505" s="274">
        <v>3</v>
      </c>
      <c r="F1505" s="274">
        <v>6</v>
      </c>
    </row>
    <row r="1506" spans="1:6" x14ac:dyDescent="0.15">
      <c r="A1506" s="274">
        <v>2023</v>
      </c>
      <c r="B1506" s="274">
        <v>11</v>
      </c>
      <c r="C1506" s="274">
        <v>14</v>
      </c>
      <c r="D1506" s="274">
        <v>0</v>
      </c>
      <c r="E1506" s="274">
        <v>5</v>
      </c>
      <c r="F1506" s="274">
        <v>9</v>
      </c>
    </row>
    <row r="1507" spans="1:6" x14ac:dyDescent="0.15">
      <c r="A1507" s="274">
        <v>2023</v>
      </c>
      <c r="B1507" s="274">
        <v>12</v>
      </c>
      <c r="C1507" s="274">
        <v>23</v>
      </c>
      <c r="D1507" s="274">
        <v>2</v>
      </c>
      <c r="E1507" s="274">
        <v>13</v>
      </c>
      <c r="F1507" s="274">
        <v>8</v>
      </c>
    </row>
    <row r="1508" spans="1:6" x14ac:dyDescent="0.15">
      <c r="A1508" s="274">
        <v>2024</v>
      </c>
      <c r="B1508" s="274">
        <v>1</v>
      </c>
      <c r="C1508" s="274">
        <v>18</v>
      </c>
      <c r="D1508" s="274">
        <v>0</v>
      </c>
      <c r="E1508" s="274">
        <v>11</v>
      </c>
      <c r="F1508" s="274">
        <v>7</v>
      </c>
    </row>
    <row r="1509" spans="1:6" x14ac:dyDescent="0.15">
      <c r="A1509" s="274">
        <v>2024</v>
      </c>
      <c r="B1509" s="274">
        <v>2</v>
      </c>
      <c r="C1509" s="274">
        <v>9</v>
      </c>
      <c r="D1509" s="274">
        <v>1</v>
      </c>
      <c r="E1509" s="274">
        <v>4</v>
      </c>
      <c r="F1509" s="274">
        <v>4</v>
      </c>
    </row>
    <row r="1510" spans="1:6" x14ac:dyDescent="0.15">
      <c r="A1510" s="274">
        <v>2024</v>
      </c>
      <c r="B1510" s="274">
        <v>3</v>
      </c>
      <c r="C1510" s="274">
        <v>9</v>
      </c>
      <c r="D1510" s="274">
        <v>1</v>
      </c>
      <c r="E1510" s="274">
        <v>1</v>
      </c>
      <c r="F1510" s="274">
        <v>7</v>
      </c>
    </row>
    <row r="1511" spans="1:6" x14ac:dyDescent="0.15">
      <c r="A1511" s="278" t="s">
        <v>178</v>
      </c>
      <c r="B1511" s="278"/>
      <c r="C1511" s="278"/>
      <c r="D1511" s="278"/>
      <c r="E1511" s="278"/>
      <c r="F1511" s="278"/>
    </row>
    <row r="1512" spans="1:6" x14ac:dyDescent="0.15">
      <c r="A1512" t="s">
        <v>160</v>
      </c>
      <c r="B1512" t="s">
        <v>161</v>
      </c>
      <c r="C1512" t="s">
        <v>163</v>
      </c>
      <c r="D1512" t="s">
        <v>1</v>
      </c>
      <c r="E1512" t="s">
        <v>135</v>
      </c>
      <c r="F1512" t="s">
        <v>165</v>
      </c>
    </row>
    <row r="1513" spans="1:6" x14ac:dyDescent="0.15">
      <c r="A1513" s="275">
        <v>2023</v>
      </c>
      <c r="B1513" s="275">
        <v>1</v>
      </c>
      <c r="C1513" s="275">
        <v>1</v>
      </c>
      <c r="D1513" s="275">
        <v>0</v>
      </c>
      <c r="E1513" s="275">
        <v>1</v>
      </c>
      <c r="F1513" s="275">
        <v>0</v>
      </c>
    </row>
    <row r="1514" spans="1:6" x14ac:dyDescent="0.15">
      <c r="A1514" s="275">
        <v>2023</v>
      </c>
      <c r="B1514" s="275">
        <v>2</v>
      </c>
      <c r="C1514" s="275">
        <v>5</v>
      </c>
      <c r="D1514" s="275">
        <v>0</v>
      </c>
      <c r="E1514" s="275">
        <v>2</v>
      </c>
      <c r="F1514" s="275">
        <v>3</v>
      </c>
    </row>
    <row r="1515" spans="1:6" x14ac:dyDescent="0.15">
      <c r="A1515" s="275">
        <v>2023</v>
      </c>
      <c r="B1515" s="275">
        <v>3</v>
      </c>
      <c r="C1515" s="275">
        <v>6</v>
      </c>
      <c r="D1515" s="275">
        <v>0</v>
      </c>
      <c r="E1515" s="275">
        <v>3</v>
      </c>
      <c r="F1515" s="275">
        <v>3</v>
      </c>
    </row>
    <row r="1516" spans="1:6" x14ac:dyDescent="0.15">
      <c r="A1516" s="275">
        <v>2023</v>
      </c>
      <c r="B1516" s="275">
        <v>4</v>
      </c>
      <c r="C1516" s="275">
        <v>9</v>
      </c>
      <c r="D1516" s="275">
        <v>0</v>
      </c>
      <c r="E1516" s="275">
        <v>5</v>
      </c>
      <c r="F1516" s="275">
        <v>4</v>
      </c>
    </row>
    <row r="1517" spans="1:6" x14ac:dyDescent="0.15">
      <c r="A1517" s="275">
        <v>2023</v>
      </c>
      <c r="B1517" s="275">
        <v>5</v>
      </c>
      <c r="C1517" s="275">
        <v>3</v>
      </c>
      <c r="D1517" s="275">
        <v>0</v>
      </c>
      <c r="E1517" s="275">
        <v>1</v>
      </c>
      <c r="F1517" s="275">
        <v>2</v>
      </c>
    </row>
    <row r="1518" spans="1:6" x14ac:dyDescent="0.15">
      <c r="A1518" s="275">
        <v>2023</v>
      </c>
      <c r="B1518" s="275">
        <v>6</v>
      </c>
      <c r="C1518" s="275">
        <v>5</v>
      </c>
      <c r="D1518" s="275">
        <v>0</v>
      </c>
      <c r="E1518" s="275">
        <v>1</v>
      </c>
      <c r="F1518" s="275">
        <v>3</v>
      </c>
    </row>
    <row r="1519" spans="1:6" x14ac:dyDescent="0.15">
      <c r="A1519" s="275">
        <v>2023</v>
      </c>
      <c r="B1519" s="275">
        <v>7</v>
      </c>
      <c r="C1519" s="275">
        <v>9</v>
      </c>
      <c r="D1519" s="275">
        <v>0</v>
      </c>
      <c r="E1519" s="275">
        <v>3</v>
      </c>
      <c r="F1519" s="275">
        <v>6</v>
      </c>
    </row>
    <row r="1520" spans="1:6" x14ac:dyDescent="0.15">
      <c r="A1520" s="275">
        <v>2023</v>
      </c>
      <c r="B1520" s="275">
        <v>8</v>
      </c>
      <c r="C1520" s="275">
        <v>6</v>
      </c>
      <c r="D1520" s="275">
        <v>0</v>
      </c>
      <c r="E1520" s="275">
        <v>1</v>
      </c>
      <c r="F1520" s="275">
        <v>5</v>
      </c>
    </row>
    <row r="1521" spans="1:6" x14ac:dyDescent="0.15">
      <c r="A1521" s="275">
        <v>2023</v>
      </c>
      <c r="B1521" s="275">
        <v>9</v>
      </c>
      <c r="C1521" s="275">
        <v>16</v>
      </c>
      <c r="D1521" s="275">
        <v>0</v>
      </c>
      <c r="E1521" s="275">
        <v>2</v>
      </c>
      <c r="F1521" s="275">
        <v>13</v>
      </c>
    </row>
    <row r="1522" spans="1:6" x14ac:dyDescent="0.15">
      <c r="A1522" s="275">
        <v>2023</v>
      </c>
      <c r="B1522" s="275">
        <v>10</v>
      </c>
      <c r="C1522" s="275">
        <v>6</v>
      </c>
      <c r="D1522" s="275">
        <v>0</v>
      </c>
      <c r="E1522" s="275">
        <v>0</v>
      </c>
      <c r="F1522" s="275">
        <v>6</v>
      </c>
    </row>
    <row r="1523" spans="1:6" x14ac:dyDescent="0.15">
      <c r="A1523" s="275">
        <v>2023</v>
      </c>
      <c r="B1523" s="275">
        <v>11</v>
      </c>
      <c r="C1523" s="275">
        <v>15</v>
      </c>
      <c r="D1523" s="275">
        <v>1</v>
      </c>
      <c r="E1523" s="275">
        <v>5</v>
      </c>
      <c r="F1523" s="275">
        <v>9</v>
      </c>
    </row>
    <row r="1524" spans="1:6" x14ac:dyDescent="0.15">
      <c r="A1524" s="275">
        <v>2023</v>
      </c>
      <c r="B1524" s="275">
        <v>12</v>
      </c>
      <c r="C1524" s="275">
        <v>10</v>
      </c>
      <c r="D1524" s="275">
        <v>0</v>
      </c>
      <c r="E1524" s="275">
        <v>3</v>
      </c>
      <c r="F1524" s="275">
        <v>7</v>
      </c>
    </row>
    <row r="1525" spans="1:6" x14ac:dyDescent="0.15">
      <c r="A1525" s="275">
        <v>2024</v>
      </c>
      <c r="B1525" s="275">
        <v>1</v>
      </c>
      <c r="C1525" s="275">
        <v>7</v>
      </c>
      <c r="D1525" s="275">
        <v>0</v>
      </c>
      <c r="E1525" s="275">
        <v>2</v>
      </c>
      <c r="F1525" s="275">
        <v>5</v>
      </c>
    </row>
    <row r="1526" spans="1:6" x14ac:dyDescent="0.15">
      <c r="A1526" s="275">
        <v>2024</v>
      </c>
      <c r="B1526" s="275">
        <v>2</v>
      </c>
      <c r="C1526" s="275">
        <v>5</v>
      </c>
      <c r="D1526" s="275">
        <v>0</v>
      </c>
      <c r="E1526" s="275">
        <v>3</v>
      </c>
      <c r="F1526" s="275">
        <v>2</v>
      </c>
    </row>
    <row r="1527" spans="1:6" x14ac:dyDescent="0.15">
      <c r="A1527" s="275">
        <v>2024</v>
      </c>
      <c r="B1527" s="275">
        <v>3</v>
      </c>
      <c r="C1527" s="275">
        <v>4</v>
      </c>
      <c r="D1527" s="275">
        <v>1</v>
      </c>
      <c r="E1527" s="275">
        <v>1</v>
      </c>
      <c r="F1527" s="275">
        <v>2</v>
      </c>
    </row>
    <row r="1528" spans="1:6" x14ac:dyDescent="0.15">
      <c r="A1528" s="278" t="s">
        <v>179</v>
      </c>
      <c r="B1528" s="278"/>
      <c r="C1528" s="278"/>
      <c r="D1528" s="278"/>
      <c r="E1528" s="278"/>
      <c r="F1528" s="278"/>
    </row>
    <row r="1529" spans="1:6" x14ac:dyDescent="0.15">
      <c r="A1529" t="s">
        <v>160</v>
      </c>
      <c r="B1529" t="s">
        <v>161</v>
      </c>
      <c r="C1529" t="s">
        <v>163</v>
      </c>
      <c r="D1529" t="s">
        <v>1</v>
      </c>
      <c r="E1529" t="s">
        <v>135</v>
      </c>
      <c r="F1529" t="s">
        <v>165</v>
      </c>
    </row>
    <row r="1530" spans="1:6" x14ac:dyDescent="0.15">
      <c r="A1530" s="276">
        <v>2023</v>
      </c>
      <c r="B1530" s="276">
        <v>1</v>
      </c>
      <c r="C1530" s="276">
        <v>4</v>
      </c>
      <c r="D1530" s="276">
        <v>0</v>
      </c>
      <c r="E1530" s="276">
        <v>0</v>
      </c>
      <c r="F1530" s="276">
        <v>1</v>
      </c>
    </row>
    <row r="1531" spans="1:6" x14ac:dyDescent="0.15">
      <c r="A1531" s="276">
        <v>2023</v>
      </c>
      <c r="B1531" s="276">
        <v>2</v>
      </c>
      <c r="C1531" s="276">
        <v>2</v>
      </c>
      <c r="D1531" s="276">
        <v>0</v>
      </c>
      <c r="E1531" s="276">
        <v>1</v>
      </c>
      <c r="F1531" s="276">
        <v>0</v>
      </c>
    </row>
    <row r="1532" spans="1:6" x14ac:dyDescent="0.15">
      <c r="A1532" s="276">
        <v>2023</v>
      </c>
      <c r="B1532" s="276">
        <v>3</v>
      </c>
      <c r="C1532" s="276">
        <v>3</v>
      </c>
      <c r="D1532" s="276">
        <v>0</v>
      </c>
      <c r="E1532" s="276">
        <v>0</v>
      </c>
      <c r="F1532" s="276">
        <v>0</v>
      </c>
    </row>
    <row r="1533" spans="1:6" x14ac:dyDescent="0.15">
      <c r="A1533" s="276">
        <v>2023</v>
      </c>
      <c r="B1533" s="276">
        <v>4</v>
      </c>
      <c r="C1533" s="276">
        <v>1</v>
      </c>
      <c r="D1533" s="276">
        <v>0</v>
      </c>
      <c r="E1533" s="276">
        <v>0</v>
      </c>
      <c r="F1533" s="276">
        <v>0</v>
      </c>
    </row>
    <row r="1534" spans="1:6" x14ac:dyDescent="0.15">
      <c r="A1534" s="276">
        <v>2023</v>
      </c>
      <c r="B1534" s="276">
        <v>5</v>
      </c>
      <c r="C1534" s="276">
        <v>3</v>
      </c>
      <c r="D1534" s="276">
        <v>0</v>
      </c>
      <c r="E1534" s="276">
        <v>0</v>
      </c>
      <c r="F1534" s="276">
        <v>2</v>
      </c>
    </row>
    <row r="1535" spans="1:6" x14ac:dyDescent="0.15">
      <c r="A1535" s="276">
        <v>2023</v>
      </c>
      <c r="B1535" s="276">
        <v>6</v>
      </c>
      <c r="C1535" s="276">
        <v>2</v>
      </c>
      <c r="D1535" s="276">
        <v>0</v>
      </c>
      <c r="E1535" s="276">
        <v>1</v>
      </c>
      <c r="F1535" s="276">
        <v>0</v>
      </c>
    </row>
    <row r="1536" spans="1:6" x14ac:dyDescent="0.15">
      <c r="A1536" s="276">
        <v>2023</v>
      </c>
      <c r="B1536" s="276">
        <v>7</v>
      </c>
      <c r="C1536" s="276">
        <v>4</v>
      </c>
      <c r="D1536" s="276">
        <v>0</v>
      </c>
      <c r="E1536" s="276">
        <v>1</v>
      </c>
      <c r="F1536" s="276">
        <v>6</v>
      </c>
    </row>
    <row r="1537" spans="1:26" x14ac:dyDescent="0.15">
      <c r="A1537" s="276">
        <v>2023</v>
      </c>
      <c r="B1537" s="276">
        <v>8</v>
      </c>
      <c r="C1537" s="276">
        <v>1</v>
      </c>
      <c r="D1537" s="276">
        <v>0</v>
      </c>
      <c r="E1537" s="276">
        <v>0</v>
      </c>
      <c r="F1537" s="276">
        <v>0</v>
      </c>
    </row>
    <row r="1538" spans="1:26" x14ac:dyDescent="0.15">
      <c r="A1538" s="276">
        <v>2023</v>
      </c>
      <c r="B1538" s="276">
        <v>9</v>
      </c>
      <c r="C1538" s="276">
        <v>5</v>
      </c>
      <c r="D1538" s="276">
        <v>0</v>
      </c>
      <c r="E1538" s="276">
        <v>0</v>
      </c>
      <c r="F1538" s="276">
        <v>0</v>
      </c>
    </row>
    <row r="1539" spans="1:26" x14ac:dyDescent="0.15">
      <c r="A1539" s="276">
        <v>2023</v>
      </c>
      <c r="B1539" s="276">
        <v>10</v>
      </c>
      <c r="C1539" s="276">
        <v>4</v>
      </c>
      <c r="D1539" s="276">
        <v>0</v>
      </c>
      <c r="E1539" s="276">
        <v>0</v>
      </c>
      <c r="F1539" s="276">
        <v>4</v>
      </c>
    </row>
    <row r="1540" spans="1:26" x14ac:dyDescent="0.15">
      <c r="A1540" s="276">
        <v>2023</v>
      </c>
      <c r="B1540" s="276">
        <v>11</v>
      </c>
      <c r="C1540" s="276">
        <v>4</v>
      </c>
      <c r="D1540" s="276">
        <v>0</v>
      </c>
      <c r="E1540" s="276">
        <v>0</v>
      </c>
      <c r="F1540" s="276">
        <v>3</v>
      </c>
    </row>
    <row r="1541" spans="1:26" x14ac:dyDescent="0.15">
      <c r="A1541" s="276">
        <v>2023</v>
      </c>
      <c r="B1541" s="276">
        <v>12</v>
      </c>
      <c r="C1541" s="276">
        <v>2</v>
      </c>
      <c r="D1541" s="276">
        <v>0</v>
      </c>
      <c r="E1541" s="276">
        <v>0</v>
      </c>
      <c r="F1541" s="276">
        <v>1</v>
      </c>
    </row>
    <row r="1542" spans="1:26" x14ac:dyDescent="0.15">
      <c r="A1542" s="276">
        <v>2024</v>
      </c>
      <c r="B1542" s="276">
        <v>1</v>
      </c>
      <c r="C1542" s="276">
        <v>3</v>
      </c>
      <c r="D1542" s="276">
        <v>0</v>
      </c>
      <c r="E1542" s="276">
        <v>0</v>
      </c>
      <c r="F1542" s="276">
        <v>3</v>
      </c>
    </row>
    <row r="1543" spans="1:26" x14ac:dyDescent="0.15">
      <c r="A1543" s="276">
        <v>2024</v>
      </c>
      <c r="B1543" s="276">
        <v>2</v>
      </c>
      <c r="C1543" s="276">
        <v>1</v>
      </c>
      <c r="D1543" s="276">
        <v>0</v>
      </c>
      <c r="E1543" s="276">
        <v>0</v>
      </c>
      <c r="F1543" s="276">
        <v>1</v>
      </c>
    </row>
    <row r="1544" spans="1:26" x14ac:dyDescent="0.15">
      <c r="A1544" s="276">
        <v>2024</v>
      </c>
      <c r="B1544" s="276">
        <v>3</v>
      </c>
      <c r="C1544" s="276">
        <v>1</v>
      </c>
      <c r="D1544" s="276">
        <v>0</v>
      </c>
      <c r="E1544" s="276">
        <v>0</v>
      </c>
      <c r="F1544" s="276">
        <v>0</v>
      </c>
    </row>
    <row r="1545" spans="1:26" x14ac:dyDescent="0.15">
      <c r="A1545" s="278" t="s">
        <v>204</v>
      </c>
      <c r="B1545" s="278"/>
      <c r="C1545" s="278"/>
      <c r="D1545" s="278"/>
      <c r="E1545" s="278"/>
      <c r="F1545" s="278"/>
      <c r="G1545" s="278"/>
      <c r="H1545" s="278"/>
      <c r="I1545" s="278"/>
      <c r="J1545" s="278"/>
      <c r="K1545" s="278"/>
      <c r="L1545" s="278"/>
      <c r="M1545" s="278"/>
      <c r="N1545" s="278"/>
      <c r="O1545" s="278"/>
      <c r="P1545" s="278"/>
      <c r="Q1545" s="278"/>
      <c r="R1545" s="278"/>
      <c r="S1545" s="278"/>
      <c r="T1545" s="278"/>
      <c r="U1545" s="278"/>
      <c r="V1545" s="278"/>
      <c r="W1545" s="278"/>
      <c r="X1545" s="278"/>
      <c r="Y1545" s="278"/>
      <c r="Z1545" s="278"/>
    </row>
    <row r="1546" spans="1:26" x14ac:dyDescent="0.15">
      <c r="A1546" t="s">
        <v>160</v>
      </c>
      <c r="B1546" t="s">
        <v>161</v>
      </c>
      <c r="C1546" t="s">
        <v>180</v>
      </c>
      <c r="D1546" t="s">
        <v>181</v>
      </c>
      <c r="E1546" t="s">
        <v>182</v>
      </c>
      <c r="F1546" t="s">
        <v>183</v>
      </c>
      <c r="G1546" t="s">
        <v>184</v>
      </c>
      <c r="H1546" t="s">
        <v>185</v>
      </c>
      <c r="I1546" t="s">
        <v>186</v>
      </c>
      <c r="J1546" t="s">
        <v>187</v>
      </c>
      <c r="K1546" t="s">
        <v>188</v>
      </c>
      <c r="L1546" t="s">
        <v>189</v>
      </c>
      <c r="M1546" t="s">
        <v>190</v>
      </c>
      <c r="N1546" t="s">
        <v>191</v>
      </c>
      <c r="O1546" t="s">
        <v>192</v>
      </c>
      <c r="P1546" t="s">
        <v>193</v>
      </c>
      <c r="Q1546" t="s">
        <v>194</v>
      </c>
      <c r="R1546" t="s">
        <v>195</v>
      </c>
      <c r="S1546" t="s">
        <v>196</v>
      </c>
      <c r="T1546" t="s">
        <v>197</v>
      </c>
      <c r="U1546" t="s">
        <v>198</v>
      </c>
      <c r="V1546" t="s">
        <v>199</v>
      </c>
      <c r="W1546" t="s">
        <v>200</v>
      </c>
      <c r="X1546" t="s">
        <v>201</v>
      </c>
      <c r="Y1546" t="s">
        <v>202</v>
      </c>
      <c r="Z1546" t="s">
        <v>203</v>
      </c>
    </row>
    <row r="1547" spans="1:26" x14ac:dyDescent="0.15">
      <c r="A1547" s="277">
        <v>2023</v>
      </c>
      <c r="B1547" s="277">
        <v>1</v>
      </c>
      <c r="C1547" s="277">
        <v>1</v>
      </c>
      <c r="D1547" s="277"/>
      <c r="E1547" s="277"/>
      <c r="F1547" s="277">
        <v>9</v>
      </c>
      <c r="G1547" s="277">
        <v>10</v>
      </c>
      <c r="H1547" s="277">
        <v>7</v>
      </c>
      <c r="I1547" s="277">
        <v>10</v>
      </c>
      <c r="J1547" s="277">
        <v>18</v>
      </c>
      <c r="K1547" s="277">
        <v>19</v>
      </c>
      <c r="L1547" s="277">
        <v>18</v>
      </c>
      <c r="M1547" s="277">
        <v>3</v>
      </c>
      <c r="N1547" s="277">
        <v>4</v>
      </c>
      <c r="O1547" s="277">
        <v>0</v>
      </c>
      <c r="P1547" s="277"/>
      <c r="Q1547" s="277"/>
      <c r="R1547" s="277">
        <v>0</v>
      </c>
      <c r="S1547" s="277">
        <v>0</v>
      </c>
      <c r="T1547" s="277">
        <v>0</v>
      </c>
      <c r="U1547" s="277">
        <v>1</v>
      </c>
      <c r="V1547" s="277">
        <v>0</v>
      </c>
      <c r="W1547" s="277">
        <v>0</v>
      </c>
      <c r="X1547" s="277">
        <v>1</v>
      </c>
      <c r="Y1547" s="277">
        <v>0</v>
      </c>
      <c r="Z1547" s="277">
        <v>0</v>
      </c>
    </row>
    <row r="1548" spans="1:26" x14ac:dyDescent="0.15">
      <c r="A1548" s="277">
        <v>2023</v>
      </c>
      <c r="B1548" s="277">
        <v>2</v>
      </c>
      <c r="C1548" s="277">
        <v>2</v>
      </c>
      <c r="D1548" s="277">
        <v>1</v>
      </c>
      <c r="E1548" s="277"/>
      <c r="F1548" s="277">
        <v>11</v>
      </c>
      <c r="G1548" s="277">
        <v>8</v>
      </c>
      <c r="H1548" s="277">
        <v>8</v>
      </c>
      <c r="I1548" s="277">
        <v>9</v>
      </c>
      <c r="J1548" s="277">
        <v>9</v>
      </c>
      <c r="K1548" s="277">
        <v>11</v>
      </c>
      <c r="L1548" s="277">
        <v>7</v>
      </c>
      <c r="M1548" s="277">
        <v>4</v>
      </c>
      <c r="N1548" s="277">
        <v>1</v>
      </c>
      <c r="O1548" s="277">
        <v>1</v>
      </c>
      <c r="P1548" s="277">
        <v>0</v>
      </c>
      <c r="Q1548" s="277"/>
      <c r="R1548" s="277">
        <v>0</v>
      </c>
      <c r="S1548" s="277">
        <v>0</v>
      </c>
      <c r="T1548" s="277">
        <v>0</v>
      </c>
      <c r="U1548" s="277">
        <v>0</v>
      </c>
      <c r="V1548" s="277">
        <v>1</v>
      </c>
      <c r="W1548" s="277">
        <v>0</v>
      </c>
      <c r="X1548" s="277">
        <v>0</v>
      </c>
      <c r="Y1548" s="277">
        <v>0</v>
      </c>
      <c r="Z1548" s="277">
        <v>0</v>
      </c>
    </row>
    <row r="1549" spans="1:26" x14ac:dyDescent="0.15">
      <c r="A1549" s="277">
        <v>2023</v>
      </c>
      <c r="B1549" s="277">
        <v>3</v>
      </c>
      <c r="C1549" s="277">
        <v>1</v>
      </c>
      <c r="D1549" s="277">
        <v>1</v>
      </c>
      <c r="E1549" s="277">
        <v>2</v>
      </c>
      <c r="F1549" s="277">
        <v>8</v>
      </c>
      <c r="G1549" s="277">
        <v>17</v>
      </c>
      <c r="H1549" s="277">
        <v>9</v>
      </c>
      <c r="I1549" s="277">
        <v>8</v>
      </c>
      <c r="J1549" s="277">
        <v>12</v>
      </c>
      <c r="K1549" s="277">
        <v>9</v>
      </c>
      <c r="L1549" s="277">
        <v>9</v>
      </c>
      <c r="M1549" s="277">
        <v>3</v>
      </c>
      <c r="N1549" s="277">
        <v>1</v>
      </c>
      <c r="O1549" s="277">
        <v>0</v>
      </c>
      <c r="P1549" s="277">
        <v>0</v>
      </c>
      <c r="Q1549" s="277">
        <v>0</v>
      </c>
      <c r="R1549" s="277">
        <v>0</v>
      </c>
      <c r="S1549" s="277">
        <v>0</v>
      </c>
      <c r="T1549" s="277">
        <v>1</v>
      </c>
      <c r="U1549" s="277">
        <v>0</v>
      </c>
      <c r="V1549" s="277">
        <v>0</v>
      </c>
      <c r="W1549" s="277">
        <v>0</v>
      </c>
      <c r="X1549" s="277">
        <v>0</v>
      </c>
      <c r="Y1549" s="277">
        <v>0</v>
      </c>
      <c r="Z1549" s="277">
        <v>0</v>
      </c>
    </row>
    <row r="1550" spans="1:26" x14ac:dyDescent="0.15">
      <c r="A1550" s="277">
        <v>2023</v>
      </c>
      <c r="B1550" s="277">
        <v>4</v>
      </c>
      <c r="C1550" s="277">
        <v>1</v>
      </c>
      <c r="D1550" s="277"/>
      <c r="E1550" s="277"/>
      <c r="F1550" s="277">
        <v>8</v>
      </c>
      <c r="G1550" s="277">
        <v>8</v>
      </c>
      <c r="H1550" s="277">
        <v>10</v>
      </c>
      <c r="I1550" s="277">
        <v>3</v>
      </c>
      <c r="J1550" s="277">
        <v>5</v>
      </c>
      <c r="K1550" s="277">
        <v>9</v>
      </c>
      <c r="L1550" s="277">
        <v>13</v>
      </c>
      <c r="M1550" s="277">
        <v>4</v>
      </c>
      <c r="N1550" s="277">
        <v>1</v>
      </c>
      <c r="O1550" s="277">
        <v>0</v>
      </c>
      <c r="P1550" s="277"/>
      <c r="Q1550" s="277"/>
      <c r="R1550" s="277">
        <v>0</v>
      </c>
      <c r="S1550" s="277">
        <v>0</v>
      </c>
      <c r="T1550" s="277">
        <v>0</v>
      </c>
      <c r="U1550" s="277">
        <v>0</v>
      </c>
      <c r="V1550" s="277">
        <v>0</v>
      </c>
      <c r="W1550" s="277">
        <v>0</v>
      </c>
      <c r="X1550" s="277">
        <v>0</v>
      </c>
      <c r="Y1550" s="277">
        <v>0</v>
      </c>
      <c r="Z1550" s="277">
        <v>0</v>
      </c>
    </row>
    <row r="1551" spans="1:26" x14ac:dyDescent="0.15">
      <c r="A1551" s="277">
        <v>2023</v>
      </c>
      <c r="B1551" s="277">
        <v>5</v>
      </c>
      <c r="C1551" s="277">
        <v>1</v>
      </c>
      <c r="D1551" s="277">
        <v>1</v>
      </c>
      <c r="E1551" s="277"/>
      <c r="F1551" s="277">
        <v>6</v>
      </c>
      <c r="G1551" s="277">
        <v>4</v>
      </c>
      <c r="H1551" s="277">
        <v>13</v>
      </c>
      <c r="I1551" s="277">
        <v>13</v>
      </c>
      <c r="J1551" s="277">
        <v>8</v>
      </c>
      <c r="K1551" s="277">
        <v>11</v>
      </c>
      <c r="L1551" s="277">
        <v>2</v>
      </c>
      <c r="M1551" s="277">
        <v>6</v>
      </c>
      <c r="N1551" s="277">
        <v>2</v>
      </c>
      <c r="O1551" s="277">
        <v>0</v>
      </c>
      <c r="P1551" s="277">
        <v>0</v>
      </c>
      <c r="Q1551" s="277"/>
      <c r="R1551" s="277">
        <v>0</v>
      </c>
      <c r="S1551" s="277">
        <v>0</v>
      </c>
      <c r="T1551" s="277">
        <v>0</v>
      </c>
      <c r="U1551" s="277">
        <v>1</v>
      </c>
      <c r="V1551" s="277">
        <v>0</v>
      </c>
      <c r="W1551" s="277">
        <v>1</v>
      </c>
      <c r="X1551" s="277">
        <v>0</v>
      </c>
      <c r="Y1551" s="277">
        <v>0</v>
      </c>
      <c r="Z1551" s="277">
        <v>0</v>
      </c>
    </row>
    <row r="1552" spans="1:26" x14ac:dyDescent="0.15">
      <c r="A1552" s="277">
        <v>2023</v>
      </c>
      <c r="B1552" s="277">
        <v>6</v>
      </c>
      <c r="C1552" s="277">
        <v>2</v>
      </c>
      <c r="D1552" s="277">
        <v>2</v>
      </c>
      <c r="E1552" s="277"/>
      <c r="F1552" s="277">
        <v>8</v>
      </c>
      <c r="G1552" s="277">
        <v>8</v>
      </c>
      <c r="H1552" s="277">
        <v>14</v>
      </c>
      <c r="I1552" s="277">
        <v>7</v>
      </c>
      <c r="J1552" s="277">
        <v>13</v>
      </c>
      <c r="K1552" s="277">
        <v>6</v>
      </c>
      <c r="L1552" s="277">
        <v>9</v>
      </c>
      <c r="M1552" s="277">
        <v>5</v>
      </c>
      <c r="N1552" s="277">
        <v>2</v>
      </c>
      <c r="O1552" s="277">
        <v>0</v>
      </c>
      <c r="P1552" s="277">
        <v>0</v>
      </c>
      <c r="Q1552" s="277"/>
      <c r="R1552" s="277">
        <v>0</v>
      </c>
      <c r="S1552" s="277">
        <v>0</v>
      </c>
      <c r="T1552" s="277">
        <v>0</v>
      </c>
      <c r="U1552" s="277">
        <v>0</v>
      </c>
      <c r="V1552" s="277">
        <v>0</v>
      </c>
      <c r="W1552" s="277">
        <v>0</v>
      </c>
      <c r="X1552" s="277">
        <v>0</v>
      </c>
      <c r="Y1552" s="277">
        <v>0</v>
      </c>
      <c r="Z1552" s="277">
        <v>0</v>
      </c>
    </row>
    <row r="1553" spans="1:26" x14ac:dyDescent="0.15">
      <c r="A1553" s="277">
        <v>2023</v>
      </c>
      <c r="B1553" s="277">
        <v>7</v>
      </c>
      <c r="C1553" s="277"/>
      <c r="D1553" s="277">
        <v>1</v>
      </c>
      <c r="E1553" s="277">
        <v>2</v>
      </c>
      <c r="F1553" s="277">
        <v>5</v>
      </c>
      <c r="G1553" s="277">
        <v>15</v>
      </c>
      <c r="H1553" s="277">
        <v>8</v>
      </c>
      <c r="I1553" s="277">
        <v>7</v>
      </c>
      <c r="J1553" s="277">
        <v>10</v>
      </c>
      <c r="K1553" s="277">
        <v>12</v>
      </c>
      <c r="L1553" s="277">
        <v>9</v>
      </c>
      <c r="M1553" s="277">
        <v>4</v>
      </c>
      <c r="N1553" s="277">
        <v>2</v>
      </c>
      <c r="O1553" s="277"/>
      <c r="P1553" s="277">
        <v>0</v>
      </c>
      <c r="Q1553" s="277">
        <v>0</v>
      </c>
      <c r="R1553" s="277">
        <v>0</v>
      </c>
      <c r="S1553" s="277">
        <v>0</v>
      </c>
      <c r="T1553" s="277">
        <v>0</v>
      </c>
      <c r="U1553" s="277">
        <v>0</v>
      </c>
      <c r="V1553" s="277">
        <v>0</v>
      </c>
      <c r="W1553" s="277">
        <v>0</v>
      </c>
      <c r="X1553" s="277">
        <v>0</v>
      </c>
      <c r="Y1553" s="277">
        <v>0</v>
      </c>
      <c r="Z1553" s="277">
        <v>0</v>
      </c>
    </row>
    <row r="1554" spans="1:26" x14ac:dyDescent="0.15">
      <c r="A1554" s="277">
        <v>2023</v>
      </c>
      <c r="B1554" s="277">
        <v>8</v>
      </c>
      <c r="C1554" s="277"/>
      <c r="D1554" s="277">
        <v>2</v>
      </c>
      <c r="E1554" s="277">
        <v>2</v>
      </c>
      <c r="F1554" s="277">
        <v>11</v>
      </c>
      <c r="G1554" s="277">
        <v>8</v>
      </c>
      <c r="H1554" s="277">
        <v>11</v>
      </c>
      <c r="I1554" s="277">
        <v>9</v>
      </c>
      <c r="J1554" s="277">
        <v>10</v>
      </c>
      <c r="K1554" s="277">
        <v>19</v>
      </c>
      <c r="L1554" s="277">
        <v>11</v>
      </c>
      <c r="M1554" s="277">
        <v>1</v>
      </c>
      <c r="N1554" s="277">
        <v>3</v>
      </c>
      <c r="O1554" s="277"/>
      <c r="P1554" s="277">
        <v>0</v>
      </c>
      <c r="Q1554" s="277">
        <v>0</v>
      </c>
      <c r="R1554" s="277">
        <v>0</v>
      </c>
      <c r="S1554" s="277">
        <v>1</v>
      </c>
      <c r="T1554" s="277">
        <v>0</v>
      </c>
      <c r="U1554" s="277">
        <v>0</v>
      </c>
      <c r="V1554" s="277">
        <v>1</v>
      </c>
      <c r="W1554" s="277">
        <v>0</v>
      </c>
      <c r="X1554" s="277">
        <v>0</v>
      </c>
      <c r="Y1554" s="277">
        <v>0</v>
      </c>
      <c r="Z1554" s="277">
        <v>0</v>
      </c>
    </row>
    <row r="1555" spans="1:26" x14ac:dyDescent="0.15">
      <c r="A1555" s="277">
        <v>2023</v>
      </c>
      <c r="B1555" s="277">
        <v>9</v>
      </c>
      <c r="C1555" s="277">
        <v>4</v>
      </c>
      <c r="D1555" s="277"/>
      <c r="E1555" s="277"/>
      <c r="F1555" s="277">
        <v>7</v>
      </c>
      <c r="G1555" s="277">
        <v>9</v>
      </c>
      <c r="H1555" s="277">
        <v>12</v>
      </c>
      <c r="I1555" s="277">
        <v>12</v>
      </c>
      <c r="J1555" s="277">
        <v>9</v>
      </c>
      <c r="K1555" s="277">
        <v>15</v>
      </c>
      <c r="L1555" s="277">
        <v>10</v>
      </c>
      <c r="M1555" s="277">
        <v>5</v>
      </c>
      <c r="N1555" s="277">
        <v>3</v>
      </c>
      <c r="O1555" s="277">
        <v>2</v>
      </c>
      <c r="P1555" s="277"/>
      <c r="Q1555" s="277"/>
      <c r="R1555" s="277">
        <v>1</v>
      </c>
      <c r="S1555" s="277">
        <v>0</v>
      </c>
      <c r="T1555" s="277">
        <v>0</v>
      </c>
      <c r="U1555" s="277">
        <v>0</v>
      </c>
      <c r="V1555" s="277">
        <v>1</v>
      </c>
      <c r="W1555" s="277">
        <v>1</v>
      </c>
      <c r="X1555" s="277">
        <v>0</v>
      </c>
      <c r="Y1555" s="277">
        <v>0</v>
      </c>
      <c r="Z1555" s="277">
        <v>0</v>
      </c>
    </row>
    <row r="1556" spans="1:26" x14ac:dyDescent="0.15">
      <c r="A1556" s="277">
        <v>2023</v>
      </c>
      <c r="B1556" s="277">
        <v>10</v>
      </c>
      <c r="C1556" s="277">
        <v>3</v>
      </c>
      <c r="D1556" s="277"/>
      <c r="E1556" s="277"/>
      <c r="F1556" s="277">
        <v>7</v>
      </c>
      <c r="G1556" s="277">
        <v>14</v>
      </c>
      <c r="H1556" s="277">
        <v>10</v>
      </c>
      <c r="I1556" s="277">
        <v>9</v>
      </c>
      <c r="J1556" s="277">
        <v>9</v>
      </c>
      <c r="K1556" s="277">
        <v>7</v>
      </c>
      <c r="L1556" s="277">
        <v>10</v>
      </c>
      <c r="M1556" s="277">
        <v>7</v>
      </c>
      <c r="N1556" s="277">
        <v>3</v>
      </c>
      <c r="O1556" s="277">
        <v>0</v>
      </c>
      <c r="P1556" s="277"/>
      <c r="Q1556" s="277"/>
      <c r="R1556" s="277">
        <v>0</v>
      </c>
      <c r="S1556" s="277">
        <v>0</v>
      </c>
      <c r="T1556" s="277">
        <v>1</v>
      </c>
      <c r="U1556" s="277">
        <v>0</v>
      </c>
      <c r="V1556" s="277">
        <v>0</v>
      </c>
      <c r="W1556" s="277">
        <v>0</v>
      </c>
      <c r="X1556" s="277">
        <v>0</v>
      </c>
      <c r="Y1556" s="277">
        <v>0</v>
      </c>
      <c r="Z1556" s="277">
        <v>0</v>
      </c>
    </row>
    <row r="1557" spans="1:26" x14ac:dyDescent="0.15">
      <c r="A1557" s="277">
        <v>2023</v>
      </c>
      <c r="B1557" s="277">
        <v>11</v>
      </c>
      <c r="C1557" s="277">
        <v>1</v>
      </c>
      <c r="D1557" s="277">
        <v>2</v>
      </c>
      <c r="E1557" s="277">
        <v>2</v>
      </c>
      <c r="F1557" s="277">
        <v>11</v>
      </c>
      <c r="G1557" s="277">
        <v>14</v>
      </c>
      <c r="H1557" s="277">
        <v>15</v>
      </c>
      <c r="I1557" s="277">
        <v>11</v>
      </c>
      <c r="J1557" s="277">
        <v>9</v>
      </c>
      <c r="K1557" s="277">
        <v>16</v>
      </c>
      <c r="L1557" s="277">
        <v>14</v>
      </c>
      <c r="M1557" s="277">
        <v>4</v>
      </c>
      <c r="N1557" s="277">
        <v>2</v>
      </c>
      <c r="O1557" s="277">
        <v>0</v>
      </c>
      <c r="P1557" s="277">
        <v>0</v>
      </c>
      <c r="Q1557" s="277">
        <v>0</v>
      </c>
      <c r="R1557" s="277">
        <v>0</v>
      </c>
      <c r="S1557" s="277">
        <v>1</v>
      </c>
      <c r="T1557" s="277">
        <v>0</v>
      </c>
      <c r="U1557" s="277">
        <v>0</v>
      </c>
      <c r="V1557" s="277">
        <v>0</v>
      </c>
      <c r="W1557" s="277">
        <v>0</v>
      </c>
      <c r="X1557" s="277">
        <v>1</v>
      </c>
      <c r="Y1557" s="277">
        <v>0</v>
      </c>
      <c r="Z1557" s="277">
        <v>0</v>
      </c>
    </row>
    <row r="1558" spans="1:26" x14ac:dyDescent="0.15">
      <c r="A1558" s="277">
        <v>2023</v>
      </c>
      <c r="B1558" s="277">
        <v>12</v>
      </c>
      <c r="C1558" s="277">
        <v>4</v>
      </c>
      <c r="D1558" s="277">
        <v>1</v>
      </c>
      <c r="E1558" s="277">
        <v>3</v>
      </c>
      <c r="F1558" s="277">
        <v>11</v>
      </c>
      <c r="G1558" s="277">
        <v>10</v>
      </c>
      <c r="H1558" s="277">
        <v>9</v>
      </c>
      <c r="I1558" s="277">
        <v>8</v>
      </c>
      <c r="J1558" s="277">
        <v>14</v>
      </c>
      <c r="K1558" s="277">
        <v>25</v>
      </c>
      <c r="L1558" s="277">
        <v>10</v>
      </c>
      <c r="M1558" s="277">
        <v>4</v>
      </c>
      <c r="N1558" s="277">
        <v>4</v>
      </c>
      <c r="O1558" s="277">
        <v>0</v>
      </c>
      <c r="P1558" s="277">
        <v>0</v>
      </c>
      <c r="Q1558" s="277">
        <v>0</v>
      </c>
      <c r="R1558" s="277">
        <v>0</v>
      </c>
      <c r="S1558" s="277">
        <v>0</v>
      </c>
      <c r="T1558" s="277">
        <v>1</v>
      </c>
      <c r="U1558" s="277">
        <v>0</v>
      </c>
      <c r="V1558" s="277">
        <v>0</v>
      </c>
      <c r="W1558" s="277">
        <v>1</v>
      </c>
      <c r="X1558" s="277">
        <v>0</v>
      </c>
      <c r="Y1558" s="277">
        <v>0</v>
      </c>
      <c r="Z1558" s="277">
        <v>1</v>
      </c>
    </row>
    <row r="1559" spans="1:26" x14ac:dyDescent="0.15">
      <c r="A1559" s="277">
        <v>2024</v>
      </c>
      <c r="B1559" s="277">
        <v>1</v>
      </c>
      <c r="C1559" s="277">
        <v>3</v>
      </c>
      <c r="D1559" s="277"/>
      <c r="E1559" s="277"/>
      <c r="F1559" s="277">
        <v>13</v>
      </c>
      <c r="G1559" s="277">
        <v>4</v>
      </c>
      <c r="H1559" s="277">
        <v>15</v>
      </c>
      <c r="I1559" s="277">
        <v>8</v>
      </c>
      <c r="J1559" s="277">
        <v>6</v>
      </c>
      <c r="K1559" s="277">
        <v>24</v>
      </c>
      <c r="L1559" s="277">
        <v>12</v>
      </c>
      <c r="M1559" s="277">
        <v>4</v>
      </c>
      <c r="N1559" s="277">
        <v>2</v>
      </c>
      <c r="O1559" s="277">
        <v>0</v>
      </c>
      <c r="P1559" s="277"/>
      <c r="Q1559" s="277"/>
      <c r="R1559" s="277">
        <v>0</v>
      </c>
      <c r="S1559" s="277">
        <v>0</v>
      </c>
      <c r="T1559" s="277">
        <v>0</v>
      </c>
      <c r="U1559" s="277">
        <v>0</v>
      </c>
      <c r="V1559" s="277">
        <v>0</v>
      </c>
      <c r="W1559" s="277">
        <v>0</v>
      </c>
      <c r="X1559" s="277">
        <v>0</v>
      </c>
      <c r="Y1559" s="277">
        <v>0</v>
      </c>
      <c r="Z1559" s="277">
        <v>0</v>
      </c>
    </row>
    <row r="1560" spans="1:26" x14ac:dyDescent="0.15">
      <c r="A1560" s="277">
        <v>2024</v>
      </c>
      <c r="B1560" s="277">
        <v>2</v>
      </c>
      <c r="C1560" s="277">
        <v>2</v>
      </c>
      <c r="D1560" s="277">
        <v>1</v>
      </c>
      <c r="E1560" s="277">
        <v>1</v>
      </c>
      <c r="F1560" s="277">
        <v>5</v>
      </c>
      <c r="G1560" s="277">
        <v>6</v>
      </c>
      <c r="H1560" s="277">
        <v>17</v>
      </c>
      <c r="I1560" s="277">
        <v>8</v>
      </c>
      <c r="J1560" s="277">
        <v>6</v>
      </c>
      <c r="K1560" s="277">
        <v>11</v>
      </c>
      <c r="L1560" s="277">
        <v>3</v>
      </c>
      <c r="M1560" s="277">
        <v>5</v>
      </c>
      <c r="N1560" s="277">
        <v>5</v>
      </c>
      <c r="O1560" s="277">
        <v>0</v>
      </c>
      <c r="P1560" s="277">
        <v>0</v>
      </c>
      <c r="Q1560" s="277">
        <v>0</v>
      </c>
      <c r="R1560" s="277">
        <v>0</v>
      </c>
      <c r="S1560" s="277">
        <v>1</v>
      </c>
      <c r="T1560" s="277">
        <v>0</v>
      </c>
      <c r="U1560" s="277">
        <v>0</v>
      </c>
      <c r="V1560" s="277">
        <v>0</v>
      </c>
      <c r="W1560" s="277">
        <v>0</v>
      </c>
      <c r="X1560" s="277">
        <v>0</v>
      </c>
      <c r="Y1560" s="277">
        <v>0</v>
      </c>
      <c r="Z1560" s="277">
        <v>0</v>
      </c>
    </row>
    <row r="1561" spans="1:26" x14ac:dyDescent="0.15">
      <c r="A1561" s="277">
        <v>2024</v>
      </c>
      <c r="B1561" s="277">
        <v>3</v>
      </c>
      <c r="C1561" s="277">
        <v>1</v>
      </c>
      <c r="D1561" s="277"/>
      <c r="E1561" s="277"/>
      <c r="F1561" s="277">
        <v>8</v>
      </c>
      <c r="G1561" s="277">
        <v>12</v>
      </c>
      <c r="H1561" s="277">
        <v>5</v>
      </c>
      <c r="I1561" s="277">
        <v>10</v>
      </c>
      <c r="J1561" s="277">
        <v>11</v>
      </c>
      <c r="K1561" s="277">
        <v>8</v>
      </c>
      <c r="L1561" s="277">
        <v>14</v>
      </c>
      <c r="M1561" s="277">
        <v>3</v>
      </c>
      <c r="N1561" s="277"/>
      <c r="O1561" s="277">
        <v>0</v>
      </c>
      <c r="P1561" s="277"/>
      <c r="Q1561" s="277"/>
      <c r="R1561" s="277">
        <v>0</v>
      </c>
      <c r="S1561" s="277">
        <v>1</v>
      </c>
      <c r="T1561" s="277">
        <v>0</v>
      </c>
      <c r="U1561" s="277">
        <v>0</v>
      </c>
      <c r="V1561" s="277">
        <v>1</v>
      </c>
      <c r="W1561" s="277">
        <v>1</v>
      </c>
      <c r="X1561" s="277">
        <v>0</v>
      </c>
      <c r="Y1561" s="277">
        <v>1</v>
      </c>
      <c r="Z1561" s="277"/>
    </row>
  </sheetData>
  <mergeCells count="12">
    <mergeCell ref="A1528:F1528"/>
    <mergeCell ref="A1545:Z1545"/>
    <mergeCell ref="A1443:F1443"/>
    <mergeCell ref="A1460:F1460"/>
    <mergeCell ref="A1477:F1477"/>
    <mergeCell ref="A1494:F1494"/>
    <mergeCell ref="A1511:F1511"/>
    <mergeCell ref="A2:H2"/>
    <mergeCell ref="A184:J184"/>
    <mergeCell ref="A1394:F1394"/>
    <mergeCell ref="A1411:F1411"/>
    <mergeCell ref="A1426:F1426"/>
  </mergeCells>
  <phoneticPr fontId="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2"/>
  <sheetViews>
    <sheetView workbookViewId="0">
      <selection activeCell="B2" sqref="B2"/>
    </sheetView>
  </sheetViews>
  <sheetFormatPr defaultRowHeight="13.5" x14ac:dyDescent="0.15"/>
  <sheetData>
    <row r="1" spans="1:2" x14ac:dyDescent="0.15">
      <c r="A1" t="s">
        <v>153</v>
      </c>
      <c r="B1">
        <v>2024</v>
      </c>
    </row>
    <row r="2" spans="1:2" x14ac:dyDescent="0.15">
      <c r="A2" t="s">
        <v>154</v>
      </c>
      <c r="B2">
        <v>3</v>
      </c>
    </row>
  </sheetData>
  <phoneticPr fontId="2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D66"/>
  <sheetViews>
    <sheetView view="pageBreakPreview" topLeftCell="A17" zoomScale="175" zoomScaleNormal="100" zoomScaleSheetLayoutView="175" workbookViewId="0">
      <selection activeCell="P38" sqref="P38"/>
    </sheetView>
  </sheetViews>
  <sheetFormatPr defaultRowHeight="11.25" x14ac:dyDescent="0.15"/>
  <cols>
    <col min="1" max="1" width="8.875" style="2" bestFit="1" customWidth="1"/>
    <col min="2" max="2" width="10.75" style="2" bestFit="1" customWidth="1"/>
    <col min="3" max="14" width="5" style="2" customWidth="1"/>
    <col min="15" max="15" width="9.875" style="2" customWidth="1"/>
    <col min="16" max="16" width="13.375" style="2" customWidth="1"/>
    <col min="17" max="28" width="4.25" style="2" customWidth="1"/>
    <col min="29" max="16384" width="9" style="2"/>
  </cols>
  <sheetData>
    <row r="1" spans="1:28" ht="31.5" customHeight="1" x14ac:dyDescent="0.15">
      <c r="A1" s="329" t="str">
        <f>"交通事故発生状況（" &amp; IF(対象月=12,TEXT(DATE(対象年,対象月,1),"ggge年")&amp;"中",TEXT(DATE(対象年,対象月,1),"ggge年m月末"))&amp;"）"</f>
        <v>交通事故発生状況（令和6年3月末）</v>
      </c>
      <c r="B1" s="329"/>
      <c r="C1" s="329"/>
      <c r="D1" s="330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28" ht="13.5" x14ac:dyDescent="0.15">
      <c r="A2"/>
      <c r="B2"/>
      <c r="C2"/>
      <c r="D2"/>
    </row>
    <row r="3" spans="1:28" ht="15" customHeight="1" x14ac:dyDescent="0.15">
      <c r="A3" s="249" t="s">
        <v>205</v>
      </c>
      <c r="E3" s="104"/>
      <c r="F3" s="104"/>
      <c r="O3"/>
    </row>
    <row r="4" spans="1:28" ht="15.75" customHeight="1" x14ac:dyDescent="0.15">
      <c r="A4"/>
      <c r="B4"/>
      <c r="O4"/>
    </row>
    <row r="5" spans="1:28" s="78" customFormat="1" ht="15" customHeight="1" x14ac:dyDescent="0.15">
      <c r="A5"/>
      <c r="B5"/>
      <c r="C5" s="346" t="str">
        <f>TEXT(DATE(対象年,対象月,1),"ggge年")</f>
        <v>令和6年</v>
      </c>
      <c r="D5" s="347"/>
      <c r="E5" s="347"/>
      <c r="F5" s="348" t="str">
        <f>TEXT(DATE(対象年-1,12,31),"ggge年")</f>
        <v>令和5年</v>
      </c>
      <c r="G5" s="349"/>
      <c r="H5" s="349"/>
      <c r="I5" s="350" t="s">
        <v>4</v>
      </c>
      <c r="J5" s="350"/>
      <c r="K5" s="350"/>
      <c r="L5" s="350" t="s">
        <v>5</v>
      </c>
      <c r="M5" s="350"/>
      <c r="N5" s="351"/>
      <c r="O5"/>
    </row>
    <row r="6" spans="1:28" s="78" customFormat="1" ht="15" customHeight="1" x14ac:dyDescent="0.15">
      <c r="A6" s="359" t="str">
        <f>TEXT(DATE(対象年,対象月,1),"m月末")</f>
        <v>3月末</v>
      </c>
      <c r="B6" s="215" t="s">
        <v>0</v>
      </c>
      <c r="C6" s="305">
        <f t="shared" ref="C6:C9" si="0">Q6</f>
        <v>70216</v>
      </c>
      <c r="D6" s="305"/>
      <c r="E6" s="306"/>
      <c r="F6" s="304">
        <f t="shared" ref="F6:F12" si="1">T6</f>
        <v>73440</v>
      </c>
      <c r="G6" s="305"/>
      <c r="H6" s="306"/>
      <c r="I6" s="304">
        <f>W6</f>
        <v>-3224</v>
      </c>
      <c r="J6" s="305"/>
      <c r="K6" s="306"/>
      <c r="L6" s="334">
        <f t="shared" ref="L6:L12" si="2">I6/F6*100</f>
        <v>-4.3899782135076251</v>
      </c>
      <c r="M6" s="334"/>
      <c r="N6" s="335"/>
      <c r="O6"/>
      <c r="P6" s="190" t="s">
        <v>0</v>
      </c>
      <c r="Q6" s="293">
        <v>70216</v>
      </c>
      <c r="R6" s="293"/>
      <c r="S6" s="293"/>
      <c r="T6" s="293">
        <f>Q6-W6</f>
        <v>73440</v>
      </c>
      <c r="U6" s="293"/>
      <c r="V6" s="293"/>
      <c r="W6" s="299">
        <v>-3224</v>
      </c>
      <c r="X6" s="300"/>
      <c r="Y6" s="301"/>
      <c r="Z6" s="290"/>
      <c r="AA6" s="290"/>
      <c r="AB6" s="290"/>
    </row>
    <row r="7" spans="1:28" s="78" customFormat="1" ht="15" customHeight="1" x14ac:dyDescent="0.15">
      <c r="A7" s="360"/>
      <c r="B7" s="216" t="s">
        <v>22</v>
      </c>
      <c r="C7" s="295">
        <f t="shared" si="0"/>
        <v>582</v>
      </c>
      <c r="D7" s="295"/>
      <c r="E7" s="296"/>
      <c r="F7" s="294">
        <f t="shared" si="1"/>
        <v>613</v>
      </c>
      <c r="G7" s="295"/>
      <c r="H7" s="296"/>
      <c r="I7" s="294">
        <f>W7</f>
        <v>-31</v>
      </c>
      <c r="J7" s="295"/>
      <c r="K7" s="296"/>
      <c r="L7" s="342">
        <f>I7/F7*100</f>
        <v>-5.0570962479608479</v>
      </c>
      <c r="M7" s="342"/>
      <c r="N7" s="343"/>
      <c r="O7"/>
      <c r="P7" s="190" t="s">
        <v>1</v>
      </c>
      <c r="Q7" s="293">
        <v>582</v>
      </c>
      <c r="R7" s="293"/>
      <c r="S7" s="293"/>
      <c r="T7" s="293">
        <f>Q7-W7</f>
        <v>613</v>
      </c>
      <c r="U7" s="293"/>
      <c r="V7" s="293"/>
      <c r="W7" s="299">
        <v>-31</v>
      </c>
      <c r="X7" s="300"/>
      <c r="Y7" s="301"/>
      <c r="Z7" s="290"/>
      <c r="AA7" s="290"/>
      <c r="AB7" s="290"/>
    </row>
    <row r="8" spans="1:28" s="78" customFormat="1" ht="15" customHeight="1" x14ac:dyDescent="0.15">
      <c r="A8" s="361"/>
      <c r="B8" s="217" t="s">
        <v>135</v>
      </c>
      <c r="C8" s="295">
        <f t="shared" si="0"/>
        <v>6312</v>
      </c>
      <c r="D8" s="295"/>
      <c r="E8" s="296"/>
      <c r="F8" s="294">
        <f t="shared" si="1"/>
        <v>6427</v>
      </c>
      <c r="G8" s="295"/>
      <c r="H8" s="296"/>
      <c r="I8" s="352">
        <f>W8</f>
        <v>-115</v>
      </c>
      <c r="J8" s="353"/>
      <c r="K8" s="354"/>
      <c r="L8" s="344">
        <f>I8/F8*100</f>
        <v>-1.789326279757274</v>
      </c>
      <c r="M8" s="344"/>
      <c r="N8" s="345"/>
      <c r="O8"/>
      <c r="P8" s="190" t="s">
        <v>146</v>
      </c>
      <c r="Q8" s="293">
        <v>6312</v>
      </c>
      <c r="R8" s="293"/>
      <c r="S8" s="293"/>
      <c r="T8" s="293">
        <f>Q8-W8</f>
        <v>6427</v>
      </c>
      <c r="U8" s="293"/>
      <c r="V8" s="293"/>
      <c r="W8" s="299">
        <v>-115</v>
      </c>
      <c r="X8" s="300"/>
      <c r="Y8" s="301"/>
      <c r="Z8" s="302"/>
      <c r="AA8" s="302"/>
      <c r="AB8" s="302"/>
    </row>
    <row r="9" spans="1:28" s="78" customFormat="1" ht="15" customHeight="1" x14ac:dyDescent="0.15">
      <c r="A9" s="362"/>
      <c r="B9" s="218" t="s">
        <v>23</v>
      </c>
      <c r="C9" s="316">
        <f t="shared" si="0"/>
        <v>83235</v>
      </c>
      <c r="D9" s="316"/>
      <c r="E9" s="317"/>
      <c r="F9" s="315">
        <f t="shared" si="1"/>
        <v>87243</v>
      </c>
      <c r="G9" s="316"/>
      <c r="H9" s="317"/>
      <c r="I9" s="315">
        <f>W9</f>
        <v>-4008</v>
      </c>
      <c r="J9" s="316"/>
      <c r="K9" s="317"/>
      <c r="L9" s="340">
        <f t="shared" si="2"/>
        <v>-4.5940648533406696</v>
      </c>
      <c r="M9" s="340"/>
      <c r="N9" s="341"/>
      <c r="O9"/>
      <c r="P9" s="190" t="s">
        <v>2</v>
      </c>
      <c r="Q9" s="293">
        <v>83235</v>
      </c>
      <c r="R9" s="293"/>
      <c r="S9" s="293"/>
      <c r="T9" s="293">
        <f>Q9-W9</f>
        <v>87243</v>
      </c>
      <c r="U9" s="293"/>
      <c r="V9" s="293"/>
      <c r="W9" s="299">
        <v>-4008</v>
      </c>
      <c r="X9" s="300"/>
      <c r="Y9" s="301"/>
      <c r="Z9" s="290"/>
      <c r="AA9" s="290"/>
      <c r="AB9" s="290"/>
    </row>
    <row r="10" spans="1:28" ht="15" hidden="1" customHeight="1" x14ac:dyDescent="0.15">
      <c r="A10" s="363" t="s">
        <v>3</v>
      </c>
      <c r="B10" s="6" t="s">
        <v>0</v>
      </c>
      <c r="C10" s="303">
        <v>1623</v>
      </c>
      <c r="D10" s="292"/>
      <c r="E10" s="292"/>
      <c r="F10" s="304">
        <f t="shared" si="1"/>
        <v>0</v>
      </c>
      <c r="G10" s="305"/>
      <c r="H10" s="306"/>
      <c r="I10" s="292">
        <v>-4912</v>
      </c>
      <c r="J10" s="292"/>
      <c r="K10" s="292"/>
      <c r="L10" s="297" t="e">
        <f t="shared" si="2"/>
        <v>#DIV/0!</v>
      </c>
      <c r="M10" s="297"/>
      <c r="N10" s="298"/>
      <c r="O10"/>
      <c r="W10" s="291">
        <f>X23-5527</f>
        <v>-5527</v>
      </c>
      <c r="X10" s="291"/>
      <c r="Y10" s="291"/>
    </row>
    <row r="11" spans="1:28" ht="15" hidden="1" customHeight="1" x14ac:dyDescent="0.15">
      <c r="A11" s="364"/>
      <c r="B11" s="7" t="s">
        <v>22</v>
      </c>
      <c r="C11" s="310">
        <v>324</v>
      </c>
      <c r="D11" s="311"/>
      <c r="E11" s="311"/>
      <c r="F11" s="304">
        <f t="shared" si="1"/>
        <v>0</v>
      </c>
      <c r="G11" s="305"/>
      <c r="H11" s="306"/>
      <c r="I11" s="311">
        <v>-3</v>
      </c>
      <c r="J11" s="311"/>
      <c r="K11" s="311"/>
      <c r="L11" s="342" t="e">
        <f t="shared" si="2"/>
        <v>#DIV/0!</v>
      </c>
      <c r="M11" s="342"/>
      <c r="N11" s="343"/>
      <c r="O11"/>
      <c r="W11" s="292">
        <f>X24-5527</f>
        <v>-5527</v>
      </c>
      <c r="X11" s="292"/>
      <c r="Y11" s="292"/>
    </row>
    <row r="12" spans="1:28" ht="15" hidden="1" customHeight="1" x14ac:dyDescent="0.15">
      <c r="A12" s="358"/>
      <c r="B12" s="8" t="s">
        <v>23</v>
      </c>
      <c r="C12" s="288">
        <v>62291</v>
      </c>
      <c r="D12" s="289"/>
      <c r="E12" s="289"/>
      <c r="F12" s="304">
        <f t="shared" si="1"/>
        <v>0</v>
      </c>
      <c r="G12" s="305"/>
      <c r="H12" s="306"/>
      <c r="I12" s="289">
        <v>-6020</v>
      </c>
      <c r="J12" s="289"/>
      <c r="K12" s="289"/>
      <c r="L12" s="340" t="e">
        <f t="shared" si="2"/>
        <v>#DIV/0!</v>
      </c>
      <c r="M12" s="340"/>
      <c r="N12" s="341"/>
      <c r="O12"/>
      <c r="W12" s="292">
        <f>X25-5527</f>
        <v>-5527</v>
      </c>
      <c r="X12" s="292"/>
      <c r="Y12" s="292"/>
    </row>
    <row r="13" spans="1:28" ht="15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Q13" s="100"/>
      <c r="R13" s="100"/>
      <c r="S13" s="100"/>
      <c r="T13" s="100"/>
      <c r="U13" s="100"/>
      <c r="V13" s="100"/>
    </row>
    <row r="14" spans="1:28" ht="15" customHeight="1" x14ac:dyDescent="0.15">
      <c r="A14" s="5" t="s">
        <v>206</v>
      </c>
      <c r="C14" s="78"/>
      <c r="D14" s="78"/>
      <c r="E14" s="78"/>
      <c r="F14" s="78"/>
      <c r="G14" s="78"/>
      <c r="H14" s="78"/>
    </row>
    <row r="15" spans="1:28" ht="8.25" customHeight="1" x14ac:dyDescent="0.15">
      <c r="C15" s="78"/>
      <c r="D15" s="78"/>
      <c r="E15" s="78"/>
      <c r="F15" s="78"/>
      <c r="G15" s="78"/>
      <c r="H15" s="78"/>
    </row>
    <row r="16" spans="1:28" ht="15" customHeight="1" x14ac:dyDescent="0.15">
      <c r="A16" s="1"/>
      <c r="B16" s="1"/>
      <c r="C16" s="368" t="str">
        <f>C5</f>
        <v>令和6年</v>
      </c>
      <c r="D16" s="369"/>
      <c r="E16" s="370"/>
      <c r="F16" s="371" t="str">
        <f>F5</f>
        <v>令和5年</v>
      </c>
      <c r="G16" s="369"/>
      <c r="H16" s="370"/>
      <c r="I16" s="336" t="s">
        <v>4</v>
      </c>
      <c r="J16" s="337"/>
      <c r="K16" s="338"/>
      <c r="L16" s="336" t="s">
        <v>151</v>
      </c>
      <c r="M16" s="337"/>
      <c r="N16" s="339"/>
    </row>
    <row r="17" spans="1:29" ht="15" customHeight="1" x14ac:dyDescent="0.15">
      <c r="A17" s="365" t="str">
        <f>A6</f>
        <v>3月末</v>
      </c>
      <c r="B17" s="215" t="s">
        <v>0</v>
      </c>
      <c r="C17" s="304">
        <f>SUMIFS(年月所属別集計_人身事故,年月所属別集計_年,対象年,年月所属別集計_月,"&lt;="&amp;対象月)</f>
        <v>233</v>
      </c>
      <c r="D17" s="305"/>
      <c r="E17" s="306"/>
      <c r="F17" s="304">
        <f>SUMIFS(年月所属別集計_人身事故,年月所属別集計_年,対象年-1,年月所属別集計_月,"&lt;="&amp;対象月)</f>
        <v>250</v>
      </c>
      <c r="G17" s="305"/>
      <c r="H17" s="306"/>
      <c r="I17" s="331">
        <f t="shared" ref="I17:I25" si="3">C17-F17</f>
        <v>-17</v>
      </c>
      <c r="J17" s="332"/>
      <c r="K17" s="333"/>
      <c r="L17" s="334">
        <f>IF(F17&gt;0,I17/F17*100,"＊＊＊")</f>
        <v>-6.8000000000000007</v>
      </c>
      <c r="M17" s="334"/>
      <c r="N17" s="335"/>
      <c r="Z17" s="101"/>
    </row>
    <row r="18" spans="1:29" ht="15" customHeight="1" x14ac:dyDescent="0.15">
      <c r="A18" s="366"/>
      <c r="B18" s="216" t="s">
        <v>22</v>
      </c>
      <c r="C18" s="294">
        <f>SUMIFS(年月所属別集計_死者数,年月所属別集計_年,対象年,年月所属別集計_月,"&lt;="&amp;対象月)</f>
        <v>5</v>
      </c>
      <c r="D18" s="295"/>
      <c r="E18" s="296"/>
      <c r="F18" s="294">
        <f>SUMIFS(年月所属別集計_死者数,年月所属別集計_年,対象年-1,年月所属別集計_月,"&lt;="&amp;対象月)</f>
        <v>5</v>
      </c>
      <c r="G18" s="295"/>
      <c r="H18" s="296"/>
      <c r="I18" s="279">
        <f>C18-F18</f>
        <v>0</v>
      </c>
      <c r="J18" s="280"/>
      <c r="K18" s="281"/>
      <c r="L18" s="282">
        <f t="shared" ref="L18:L21" si="4">IF(F18&gt;0,I18/F18*100,"＊＊＊")</f>
        <v>0</v>
      </c>
      <c r="M18" s="283"/>
      <c r="N18" s="284"/>
    </row>
    <row r="19" spans="1:29" ht="15" customHeight="1" x14ac:dyDescent="0.15">
      <c r="A19" s="366"/>
      <c r="B19" s="217" t="s">
        <v>135</v>
      </c>
      <c r="C19" s="294">
        <f>SUMIFS(年月所属別集計_重傷者数,年月所属別集計_年,対象年,年月所属別集計_月,"&lt;="&amp;対象月)</f>
        <v>50</v>
      </c>
      <c r="D19" s="295"/>
      <c r="E19" s="296"/>
      <c r="F19" s="294">
        <f>SUMIFS(年月所属別集計_重傷者数,年月所属別集計_年,対象年-1,年月所属別集計_月,"&lt;="&amp;対象月)</f>
        <v>47</v>
      </c>
      <c r="G19" s="295"/>
      <c r="H19" s="296"/>
      <c r="I19" s="279">
        <f>C19-F19</f>
        <v>3</v>
      </c>
      <c r="J19" s="280"/>
      <c r="K19" s="281"/>
      <c r="L19" s="285">
        <f t="shared" si="4"/>
        <v>6.3829787234042552</v>
      </c>
      <c r="M19" s="286"/>
      <c r="N19" s="287"/>
    </row>
    <row r="20" spans="1:29" ht="15" customHeight="1" x14ac:dyDescent="0.15">
      <c r="A20" s="366"/>
      <c r="B20" s="216" t="s">
        <v>139</v>
      </c>
      <c r="C20" s="294">
        <f>SUMIFS(年月所属別集計_軽傷者数,年月所属別集計_年,対象年,年月所属別集計_月,"&lt;="&amp;対象月)+C19</f>
        <v>268</v>
      </c>
      <c r="D20" s="295"/>
      <c r="E20" s="296"/>
      <c r="F20" s="294">
        <f>SUMIFS(年月所属別集計_軽傷者数,年月所属別集計_年,対象年-1,年月所属別集計_月,"&lt;="&amp;対象月)+F19</f>
        <v>278</v>
      </c>
      <c r="G20" s="295"/>
      <c r="H20" s="296"/>
      <c r="I20" s="279">
        <f>C20-F20</f>
        <v>-10</v>
      </c>
      <c r="J20" s="280"/>
      <c r="K20" s="281"/>
      <c r="L20" s="282">
        <f t="shared" si="4"/>
        <v>-3.5971223021582732</v>
      </c>
      <c r="M20" s="283"/>
      <c r="N20" s="284"/>
    </row>
    <row r="21" spans="1:29" ht="15" customHeight="1" x14ac:dyDescent="0.15">
      <c r="A21" s="367"/>
      <c r="B21" s="219" t="s">
        <v>6</v>
      </c>
      <c r="C21" s="315">
        <f>SUMIFS(年月所属別集計_物損事故,年月所属別集計_年,対象年,年月所属別集計_月,"&lt;="&amp;対象月)</f>
        <v>5239</v>
      </c>
      <c r="D21" s="316"/>
      <c r="E21" s="317"/>
      <c r="F21" s="315">
        <f>SUMIFS(年月所属別集計_物損事故,年月所属別集計_年,対象年-1,年月所属別集計_月,"&lt;="&amp;対象月)</f>
        <v>5252</v>
      </c>
      <c r="G21" s="316"/>
      <c r="H21" s="317"/>
      <c r="I21" s="323">
        <f t="shared" si="3"/>
        <v>-13</v>
      </c>
      <c r="J21" s="324"/>
      <c r="K21" s="325"/>
      <c r="L21" s="326">
        <f t="shared" si="4"/>
        <v>-0.24752475247524752</v>
      </c>
      <c r="M21" s="327"/>
      <c r="N21" s="328"/>
    </row>
    <row r="22" spans="1:29" ht="15" hidden="1" customHeight="1" x14ac:dyDescent="0.15">
      <c r="A22" s="363" t="s">
        <v>3</v>
      </c>
      <c r="B22" s="6" t="s">
        <v>0</v>
      </c>
      <c r="C22" s="303">
        <v>268</v>
      </c>
      <c r="D22" s="292"/>
      <c r="E22" s="292"/>
      <c r="F22" s="304">
        <v>306</v>
      </c>
      <c r="G22" s="305"/>
      <c r="H22" s="306"/>
      <c r="I22" s="307">
        <f t="shared" si="3"/>
        <v>-38</v>
      </c>
      <c r="J22" s="307"/>
      <c r="K22" s="307"/>
      <c r="L22" s="308">
        <f t="shared" ref="L22:L25" si="5">I22/F22*100</f>
        <v>-12.418300653594772</v>
      </c>
      <c r="M22" s="308"/>
      <c r="N22" s="309"/>
    </row>
    <row r="23" spans="1:29" ht="15" hidden="1" customHeight="1" x14ac:dyDescent="0.15">
      <c r="A23" s="356"/>
      <c r="B23" s="7" t="s">
        <v>22</v>
      </c>
      <c r="C23" s="310">
        <v>0</v>
      </c>
      <c r="D23" s="311"/>
      <c r="E23" s="311"/>
      <c r="F23" s="294">
        <v>2</v>
      </c>
      <c r="G23" s="295"/>
      <c r="H23" s="296"/>
      <c r="I23" s="312">
        <f t="shared" si="3"/>
        <v>-2</v>
      </c>
      <c r="J23" s="312"/>
      <c r="K23" s="312"/>
      <c r="L23" s="313">
        <f t="shared" si="5"/>
        <v>-100</v>
      </c>
      <c r="M23" s="313"/>
      <c r="N23" s="314"/>
    </row>
    <row r="24" spans="1:29" ht="15" hidden="1" customHeight="1" x14ac:dyDescent="0.15">
      <c r="A24" s="356"/>
      <c r="B24" s="7" t="s">
        <v>23</v>
      </c>
      <c r="C24" s="310">
        <v>322</v>
      </c>
      <c r="D24" s="311"/>
      <c r="E24" s="311"/>
      <c r="F24" s="294">
        <v>376</v>
      </c>
      <c r="G24" s="295"/>
      <c r="H24" s="296"/>
      <c r="I24" s="312">
        <f t="shared" si="3"/>
        <v>-54</v>
      </c>
      <c r="J24" s="312"/>
      <c r="K24" s="312"/>
      <c r="L24" s="313">
        <f t="shared" si="5"/>
        <v>-14.361702127659576</v>
      </c>
      <c r="M24" s="313"/>
      <c r="N24" s="314"/>
    </row>
    <row r="25" spans="1:29" ht="15" hidden="1" customHeight="1" x14ac:dyDescent="0.15">
      <c r="A25" s="358"/>
      <c r="B25" s="26" t="s">
        <v>6</v>
      </c>
      <c r="C25" s="288">
        <v>2093</v>
      </c>
      <c r="D25" s="289"/>
      <c r="E25" s="289"/>
      <c r="F25" s="315">
        <v>2651</v>
      </c>
      <c r="G25" s="316"/>
      <c r="H25" s="317"/>
      <c r="I25" s="318">
        <f t="shared" si="3"/>
        <v>-558</v>
      </c>
      <c r="J25" s="319"/>
      <c r="K25" s="320"/>
      <c r="L25" s="321">
        <f t="shared" si="5"/>
        <v>-21.04866088268578</v>
      </c>
      <c r="M25" s="321"/>
      <c r="N25" s="322"/>
    </row>
    <row r="26" spans="1:29" ht="14.25" customHeight="1" x14ac:dyDescent="0.15">
      <c r="A26" s="78"/>
      <c r="B26" s="3"/>
    </row>
    <row r="27" spans="1:29" ht="14.25" x14ac:dyDescent="0.15">
      <c r="A27" s="5" t="s">
        <v>21</v>
      </c>
      <c r="B27" s="3"/>
    </row>
    <row r="28" spans="1:29" ht="18.75" customHeight="1" x14ac:dyDescent="0.15"/>
    <row r="29" spans="1:29" ht="18.75" customHeight="1" x14ac:dyDescent="0.15">
      <c r="Q29" s="4" t="s">
        <v>155</v>
      </c>
    </row>
    <row r="30" spans="1:29" ht="18.75" customHeight="1" x14ac:dyDescent="0.15">
      <c r="Q30" s="10"/>
      <c r="R30" s="11" t="s">
        <v>8</v>
      </c>
      <c r="S30" s="11" t="s">
        <v>7</v>
      </c>
      <c r="T30" s="11" t="s">
        <v>9</v>
      </c>
      <c r="U30" s="11" t="s">
        <v>10</v>
      </c>
      <c r="V30" s="11" t="s">
        <v>11</v>
      </c>
      <c r="W30" s="11" t="s">
        <v>12</v>
      </c>
      <c r="X30" s="11" t="s">
        <v>13</v>
      </c>
      <c r="Y30" s="11" t="s">
        <v>14</v>
      </c>
      <c r="Z30" s="11" t="s">
        <v>15</v>
      </c>
      <c r="AA30" s="11" t="s">
        <v>16</v>
      </c>
      <c r="AB30" s="11" t="s">
        <v>17</v>
      </c>
      <c r="AC30" s="12" t="s">
        <v>18</v>
      </c>
    </row>
    <row r="31" spans="1:29" ht="18.75" customHeight="1" x14ac:dyDescent="0.15">
      <c r="Q31" s="13" t="str">
        <f>A48&amp;"死者数"</f>
        <v>令和5年死者数</v>
      </c>
      <c r="R31" s="250">
        <f>IF(C49&lt;&gt;"",C49,NA())</f>
        <v>2</v>
      </c>
      <c r="S31" s="250">
        <f t="shared" ref="S31:AC31" si="6">IF(D49&lt;&gt;"",D49,NA())</f>
        <v>2</v>
      </c>
      <c r="T31" s="250">
        <f t="shared" si="6"/>
        <v>1</v>
      </c>
      <c r="U31" s="251">
        <f t="shared" si="6"/>
        <v>0</v>
      </c>
      <c r="V31" s="251">
        <f t="shared" si="6"/>
        <v>2</v>
      </c>
      <c r="W31" s="251">
        <f t="shared" si="6"/>
        <v>0</v>
      </c>
      <c r="X31" s="251">
        <f t="shared" si="6"/>
        <v>0</v>
      </c>
      <c r="Y31" s="251">
        <f t="shared" si="6"/>
        <v>2</v>
      </c>
      <c r="Z31" s="251">
        <f t="shared" si="6"/>
        <v>5</v>
      </c>
      <c r="AA31" s="251">
        <f t="shared" si="6"/>
        <v>1</v>
      </c>
      <c r="AB31" s="251">
        <f t="shared" si="6"/>
        <v>2</v>
      </c>
      <c r="AC31" s="16">
        <f t="shared" si="6"/>
        <v>3</v>
      </c>
    </row>
    <row r="32" spans="1:29" ht="18.75" customHeight="1" x14ac:dyDescent="0.15">
      <c r="Q32" s="13" t="str">
        <f>A43&amp;"死者数"</f>
        <v>令和6年死者数</v>
      </c>
      <c r="R32" s="250">
        <f>IF(C44&lt;&gt;"",C44,"")</f>
        <v>0</v>
      </c>
      <c r="S32" s="250">
        <f t="shared" ref="S32:AC32" si="7">IF(D44&lt;&gt;"",D44,NA())</f>
        <v>1</v>
      </c>
      <c r="T32" s="250">
        <f t="shared" si="7"/>
        <v>4</v>
      </c>
      <c r="U32" s="251" t="e">
        <f t="shared" si="7"/>
        <v>#N/A</v>
      </c>
      <c r="V32" s="251" t="e">
        <f t="shared" si="7"/>
        <v>#N/A</v>
      </c>
      <c r="W32" s="251" t="e">
        <f t="shared" si="7"/>
        <v>#N/A</v>
      </c>
      <c r="X32" s="251" t="e">
        <f t="shared" si="7"/>
        <v>#N/A</v>
      </c>
      <c r="Y32" s="251" t="e">
        <f t="shared" si="7"/>
        <v>#N/A</v>
      </c>
      <c r="Z32" s="251" t="e">
        <f t="shared" si="7"/>
        <v>#N/A</v>
      </c>
      <c r="AA32" s="251" t="e">
        <f t="shared" si="7"/>
        <v>#N/A</v>
      </c>
      <c r="AB32" s="251" t="e">
        <f t="shared" si="7"/>
        <v>#N/A</v>
      </c>
      <c r="AC32" s="16" t="e">
        <f t="shared" si="7"/>
        <v>#N/A</v>
      </c>
    </row>
    <row r="33" spans="1:30" ht="18.75" customHeight="1" x14ac:dyDescent="0.15">
      <c r="A33" s="78"/>
      <c r="Q33" s="13" t="str">
        <f>A48&amp;"人身事故件数"</f>
        <v>令和5年人身事故件数</v>
      </c>
      <c r="R33" s="250">
        <f>IF(C48&lt;&gt;"",C48,NA())</f>
        <v>99</v>
      </c>
      <c r="S33" s="250">
        <f t="shared" ref="S33:AC33" si="8">IF(D48&lt;&gt;"",D48,NA())</f>
        <v>71</v>
      </c>
      <c r="T33" s="250">
        <f t="shared" si="8"/>
        <v>80</v>
      </c>
      <c r="U33" s="250">
        <f t="shared" si="8"/>
        <v>62</v>
      </c>
      <c r="V33" s="250">
        <f t="shared" si="8"/>
        <v>67</v>
      </c>
      <c r="W33" s="250">
        <f t="shared" si="8"/>
        <v>76</v>
      </c>
      <c r="X33" s="250">
        <f t="shared" si="8"/>
        <v>75</v>
      </c>
      <c r="Y33" s="250">
        <f t="shared" si="8"/>
        <v>87</v>
      </c>
      <c r="Z33" s="250">
        <f t="shared" si="8"/>
        <v>86</v>
      </c>
      <c r="AA33" s="250">
        <f t="shared" si="8"/>
        <v>79</v>
      </c>
      <c r="AB33" s="250">
        <f t="shared" si="8"/>
        <v>101</v>
      </c>
      <c r="AC33" s="118">
        <f t="shared" si="8"/>
        <v>103</v>
      </c>
    </row>
    <row r="34" spans="1:30" ht="18.75" customHeight="1" x14ac:dyDescent="0.15">
      <c r="Q34" s="252" t="str">
        <f>A43&amp;"人身事故件数"</f>
        <v>令和6年人身事故件数</v>
      </c>
      <c r="R34" s="253">
        <f>IF(C43&lt;&gt;"",C43,"")</f>
        <v>91</v>
      </c>
      <c r="S34" s="253">
        <f t="shared" ref="S34:AC34" si="9">IF(D43&lt;&gt;"",D43,NA())</f>
        <v>70</v>
      </c>
      <c r="T34" s="253">
        <f t="shared" si="9"/>
        <v>72</v>
      </c>
      <c r="U34" s="253" t="e">
        <f t="shared" si="9"/>
        <v>#N/A</v>
      </c>
      <c r="V34" s="253" t="e">
        <f t="shared" si="9"/>
        <v>#N/A</v>
      </c>
      <c r="W34" s="253" t="e">
        <f t="shared" si="9"/>
        <v>#N/A</v>
      </c>
      <c r="X34" s="253" t="e">
        <f t="shared" si="9"/>
        <v>#N/A</v>
      </c>
      <c r="Y34" s="253" t="e">
        <f t="shared" si="9"/>
        <v>#N/A</v>
      </c>
      <c r="Z34" s="253" t="e">
        <f t="shared" si="9"/>
        <v>#N/A</v>
      </c>
      <c r="AA34" s="253" t="e">
        <f t="shared" si="9"/>
        <v>#N/A</v>
      </c>
      <c r="AB34" s="253" t="e">
        <f t="shared" si="9"/>
        <v>#N/A</v>
      </c>
      <c r="AC34" s="254" t="e">
        <f t="shared" si="9"/>
        <v>#N/A</v>
      </c>
    </row>
    <row r="35" spans="1:30" ht="18.75" customHeight="1" x14ac:dyDescent="0.15"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</row>
    <row r="36" spans="1:30" ht="18.75" customHeight="1" x14ac:dyDescent="0.15"/>
    <row r="37" spans="1:30" ht="18.75" customHeight="1" x14ac:dyDescent="0.15"/>
    <row r="38" spans="1:30" ht="18.75" customHeight="1" x14ac:dyDescent="0.15"/>
    <row r="39" spans="1:30" ht="18.75" customHeight="1" x14ac:dyDescent="0.15"/>
    <row r="40" spans="1:30" ht="18.75" customHeight="1" x14ac:dyDescent="0.15">
      <c r="A40" s="78"/>
    </row>
    <row r="41" spans="1:30" ht="18.75" customHeight="1" x14ac:dyDescent="0.15"/>
    <row r="42" spans="1:30" ht="18.75" customHeight="1" x14ac:dyDescent="0.15">
      <c r="C42" s="220">
        <v>1</v>
      </c>
      <c r="D42" s="221">
        <v>2</v>
      </c>
      <c r="E42" s="221">
        <v>3</v>
      </c>
      <c r="F42" s="221">
        <v>4</v>
      </c>
      <c r="G42" s="221">
        <v>5</v>
      </c>
      <c r="H42" s="221">
        <v>6</v>
      </c>
      <c r="I42" s="221">
        <v>7</v>
      </c>
      <c r="J42" s="221">
        <v>8</v>
      </c>
      <c r="K42" s="221">
        <v>9</v>
      </c>
      <c r="L42" s="221">
        <v>10</v>
      </c>
      <c r="M42" s="221">
        <v>11</v>
      </c>
      <c r="N42" s="222">
        <v>12</v>
      </c>
      <c r="O42" s="9" t="s">
        <v>19</v>
      </c>
    </row>
    <row r="43" spans="1:30" ht="18.75" customHeight="1" x14ac:dyDescent="0.15">
      <c r="A43" s="363" t="str">
        <f>C5</f>
        <v>令和6年</v>
      </c>
      <c r="B43" s="6" t="s">
        <v>0</v>
      </c>
      <c r="C43" s="17">
        <f t="shared" ref="C43:N43" si="10">IF(対象月&gt;=C$42,SUMIFS(年月所属別集計_人身事故,年月所属別集計_年,対象年,年月所属別集計_月,C$42),"")</f>
        <v>91</v>
      </c>
      <c r="D43" s="18">
        <f t="shared" si="10"/>
        <v>70</v>
      </c>
      <c r="E43" s="18">
        <f t="shared" si="10"/>
        <v>72</v>
      </c>
      <c r="F43" s="52" t="str">
        <f t="shared" si="10"/>
        <v/>
      </c>
      <c r="G43" s="18" t="str">
        <f t="shared" si="10"/>
        <v/>
      </c>
      <c r="H43" s="18" t="str">
        <f t="shared" si="10"/>
        <v/>
      </c>
      <c r="I43" s="18" t="str">
        <f t="shared" si="10"/>
        <v/>
      </c>
      <c r="J43" s="18" t="str">
        <f t="shared" si="10"/>
        <v/>
      </c>
      <c r="K43" s="18" t="str">
        <f t="shared" si="10"/>
        <v/>
      </c>
      <c r="L43" s="18" t="str">
        <f t="shared" si="10"/>
        <v/>
      </c>
      <c r="M43" s="18" t="str">
        <f t="shared" si="10"/>
        <v/>
      </c>
      <c r="N43" s="19" t="str">
        <f t="shared" si="10"/>
        <v/>
      </c>
      <c r="O43" s="27">
        <f t="shared" ref="O43:O52" si="11">SUM(C43:N43)</f>
        <v>233</v>
      </c>
    </row>
    <row r="44" spans="1:30" ht="18.75" customHeight="1" x14ac:dyDescent="0.15">
      <c r="A44" s="356"/>
      <c r="B44" s="7" t="s">
        <v>1</v>
      </c>
      <c r="C44" s="20">
        <f t="shared" ref="C44:N44" si="12">IF(対象月&gt;=C$42,SUMIFS(年月所属別集計_死者数,年月所属別集計_年,対象年,年月所属別集計_月,C$42),"")</f>
        <v>0</v>
      </c>
      <c r="D44" s="21">
        <f t="shared" si="12"/>
        <v>1</v>
      </c>
      <c r="E44" s="21">
        <f t="shared" si="12"/>
        <v>4</v>
      </c>
      <c r="F44" s="53" t="str">
        <f t="shared" si="12"/>
        <v/>
      </c>
      <c r="G44" s="21" t="str">
        <f t="shared" si="12"/>
        <v/>
      </c>
      <c r="H44" s="21" t="str">
        <f t="shared" si="12"/>
        <v/>
      </c>
      <c r="I44" s="21" t="str">
        <f t="shared" si="12"/>
        <v/>
      </c>
      <c r="J44" s="21" t="str">
        <f t="shared" si="12"/>
        <v/>
      </c>
      <c r="K44" s="21" t="str">
        <f t="shared" si="12"/>
        <v/>
      </c>
      <c r="L44" s="21" t="str">
        <f t="shared" si="12"/>
        <v/>
      </c>
      <c r="M44" s="21" t="str">
        <f t="shared" si="12"/>
        <v/>
      </c>
      <c r="N44" s="22" t="str">
        <f t="shared" si="12"/>
        <v/>
      </c>
      <c r="O44" s="28">
        <f t="shared" si="11"/>
        <v>5</v>
      </c>
    </row>
    <row r="45" spans="1:30" ht="18.75" customHeight="1" x14ac:dyDescent="0.15">
      <c r="A45" s="356"/>
      <c r="B45" s="7" t="s">
        <v>135</v>
      </c>
      <c r="C45" s="20">
        <f t="shared" ref="C45:N45" si="13">IF(対象月&gt;=C$42,SUMIFS(年月所属別集計_重傷者数,年月所属別集計_年,対象年,年月所属別集計_月,C$42),"")</f>
        <v>27</v>
      </c>
      <c r="D45" s="21">
        <f t="shared" si="13"/>
        <v>12</v>
      </c>
      <c r="E45" s="21">
        <f t="shared" si="13"/>
        <v>11</v>
      </c>
      <c r="F45" s="53" t="str">
        <f t="shared" si="13"/>
        <v/>
      </c>
      <c r="G45" s="21" t="str">
        <f t="shared" si="13"/>
        <v/>
      </c>
      <c r="H45" s="21" t="str">
        <f t="shared" si="13"/>
        <v/>
      </c>
      <c r="I45" s="21" t="str">
        <f t="shared" si="13"/>
        <v/>
      </c>
      <c r="J45" s="21" t="str">
        <f t="shared" si="13"/>
        <v/>
      </c>
      <c r="K45" s="21" t="str">
        <f t="shared" si="13"/>
        <v/>
      </c>
      <c r="L45" s="21" t="str">
        <f t="shared" si="13"/>
        <v/>
      </c>
      <c r="M45" s="21" t="str">
        <f t="shared" si="13"/>
        <v/>
      </c>
      <c r="N45" s="22" t="str">
        <f t="shared" si="13"/>
        <v/>
      </c>
      <c r="O45" s="28">
        <f>SUM(C45:N45)</f>
        <v>50</v>
      </c>
    </row>
    <row r="46" spans="1:30" ht="18.75" customHeight="1" x14ac:dyDescent="0.15">
      <c r="A46" s="357"/>
      <c r="B46" s="112" t="s">
        <v>136</v>
      </c>
      <c r="C46" s="113">
        <f t="shared" ref="C46:N46" si="14">IF(対象月&gt;=C$42,SUMIFS(年月所属別集計_軽傷者数,年月所属別集計_年,対象年,年月所属別集計_月,C$42)+SUMIFS(年月所属別集計_重傷者数,年月所属別集計_年,対象年,年月所属別集計_月,C$42),"")</f>
        <v>107</v>
      </c>
      <c r="D46" s="114">
        <f t="shared" si="14"/>
        <v>83</v>
      </c>
      <c r="E46" s="114">
        <f t="shared" si="14"/>
        <v>78</v>
      </c>
      <c r="F46" s="115" t="str">
        <f t="shared" si="14"/>
        <v/>
      </c>
      <c r="G46" s="114" t="str">
        <f t="shared" si="14"/>
        <v/>
      </c>
      <c r="H46" s="114" t="str">
        <f t="shared" si="14"/>
        <v/>
      </c>
      <c r="I46" s="114" t="str">
        <f t="shared" si="14"/>
        <v/>
      </c>
      <c r="J46" s="114" t="str">
        <f t="shared" si="14"/>
        <v/>
      </c>
      <c r="K46" s="114" t="str">
        <f t="shared" si="14"/>
        <v/>
      </c>
      <c r="L46" s="21" t="str">
        <f t="shared" si="14"/>
        <v/>
      </c>
      <c r="M46" s="114" t="str">
        <f t="shared" si="14"/>
        <v/>
      </c>
      <c r="N46" s="116" t="str">
        <f t="shared" si="14"/>
        <v/>
      </c>
      <c r="O46" s="117">
        <f>SUM(C46:N46)</f>
        <v>268</v>
      </c>
    </row>
    <row r="47" spans="1:30" ht="18.75" customHeight="1" x14ac:dyDescent="0.15">
      <c r="A47" s="358"/>
      <c r="B47" s="8" t="s">
        <v>6</v>
      </c>
      <c r="C47" s="23">
        <f t="shared" ref="C47:N47" si="15">IF(対象月&gt;=C$42,SUMIFS(年月所属別集計_物損事故,年月所属別集計_年,対象年,年月所属別集計_月,C$42),"")</f>
        <v>1884</v>
      </c>
      <c r="D47" s="24">
        <f t="shared" si="15"/>
        <v>1545</v>
      </c>
      <c r="E47" s="24">
        <f t="shared" si="15"/>
        <v>1810</v>
      </c>
      <c r="F47" s="54" t="str">
        <f t="shared" si="15"/>
        <v/>
      </c>
      <c r="G47" s="24" t="str">
        <f t="shared" si="15"/>
        <v/>
      </c>
      <c r="H47" s="24" t="str">
        <f t="shared" si="15"/>
        <v/>
      </c>
      <c r="I47" s="24" t="str">
        <f t="shared" si="15"/>
        <v/>
      </c>
      <c r="J47" s="24" t="str">
        <f t="shared" si="15"/>
        <v/>
      </c>
      <c r="K47" s="24" t="str">
        <f t="shared" si="15"/>
        <v/>
      </c>
      <c r="L47" s="21" t="str">
        <f t="shared" si="15"/>
        <v/>
      </c>
      <c r="M47" s="24" t="str">
        <f t="shared" si="15"/>
        <v/>
      </c>
      <c r="N47" s="25" t="str">
        <f t="shared" si="15"/>
        <v/>
      </c>
      <c r="O47" s="29">
        <f t="shared" si="11"/>
        <v>5239</v>
      </c>
      <c r="AD47" s="55"/>
    </row>
    <row r="48" spans="1:30" ht="18.75" customHeight="1" x14ac:dyDescent="0.15">
      <c r="A48" s="355" t="str">
        <f>F5</f>
        <v>令和5年</v>
      </c>
      <c r="B48" s="6" t="s">
        <v>0</v>
      </c>
      <c r="C48" s="17">
        <f t="shared" ref="C48:N48" si="16">SUMIFS(年月所属別集計_人身事故,年月所属別集計_年,対象年-1,年月所属別集計_月,C$42)</f>
        <v>99</v>
      </c>
      <c r="D48" s="18">
        <f t="shared" si="16"/>
        <v>71</v>
      </c>
      <c r="E48" s="18">
        <f t="shared" si="16"/>
        <v>80</v>
      </c>
      <c r="F48" s="52">
        <f t="shared" si="16"/>
        <v>62</v>
      </c>
      <c r="G48" s="18">
        <f t="shared" si="16"/>
        <v>67</v>
      </c>
      <c r="H48" s="18">
        <f t="shared" si="16"/>
        <v>76</v>
      </c>
      <c r="I48" s="18">
        <f t="shared" si="16"/>
        <v>75</v>
      </c>
      <c r="J48" s="18">
        <f t="shared" si="16"/>
        <v>87</v>
      </c>
      <c r="K48" s="18">
        <f t="shared" si="16"/>
        <v>86</v>
      </c>
      <c r="L48" s="18">
        <f t="shared" si="16"/>
        <v>79</v>
      </c>
      <c r="M48" s="18">
        <f t="shared" si="16"/>
        <v>101</v>
      </c>
      <c r="N48" s="19">
        <f t="shared" si="16"/>
        <v>103</v>
      </c>
      <c r="O48" s="27">
        <f t="shared" si="11"/>
        <v>986</v>
      </c>
      <c r="AD48" s="55"/>
    </row>
    <row r="49" spans="1:30" ht="18.75" customHeight="1" x14ac:dyDescent="0.15">
      <c r="A49" s="356"/>
      <c r="B49" s="7" t="s">
        <v>1</v>
      </c>
      <c r="C49" s="20">
        <f t="shared" ref="C49:N49" si="17">SUMIFS(年月所属別集計_死者数,年月所属別集計_年,対象年-1,年月所属別集計_月,C$42)</f>
        <v>2</v>
      </c>
      <c r="D49" s="21">
        <f t="shared" si="17"/>
        <v>2</v>
      </c>
      <c r="E49" s="21">
        <f t="shared" si="17"/>
        <v>1</v>
      </c>
      <c r="F49" s="53">
        <f t="shared" si="17"/>
        <v>0</v>
      </c>
      <c r="G49" s="21">
        <f t="shared" si="17"/>
        <v>2</v>
      </c>
      <c r="H49" s="21">
        <f t="shared" si="17"/>
        <v>0</v>
      </c>
      <c r="I49" s="21">
        <f t="shared" si="17"/>
        <v>0</v>
      </c>
      <c r="J49" s="21">
        <f t="shared" si="17"/>
        <v>2</v>
      </c>
      <c r="K49" s="21">
        <f t="shared" si="17"/>
        <v>5</v>
      </c>
      <c r="L49" s="21">
        <f t="shared" si="17"/>
        <v>1</v>
      </c>
      <c r="M49" s="21">
        <f t="shared" si="17"/>
        <v>2</v>
      </c>
      <c r="N49" s="22">
        <f t="shared" si="17"/>
        <v>3</v>
      </c>
      <c r="O49" s="28">
        <f t="shared" si="11"/>
        <v>20</v>
      </c>
      <c r="AD49" s="55"/>
    </row>
    <row r="50" spans="1:30" ht="18.75" customHeight="1" x14ac:dyDescent="0.15">
      <c r="A50" s="356"/>
      <c r="B50" s="7" t="s">
        <v>135</v>
      </c>
      <c r="C50" s="20">
        <f t="shared" ref="C50:N50" si="18">SUMIFS(年月所属別集計_重傷者数,年月所属別集計_年,対象年-1,年月所属別集計_月,C$42)</f>
        <v>22</v>
      </c>
      <c r="D50" s="21">
        <f t="shared" si="18"/>
        <v>13</v>
      </c>
      <c r="E50" s="21">
        <f t="shared" si="18"/>
        <v>12</v>
      </c>
      <c r="F50" s="53">
        <f t="shared" si="18"/>
        <v>13</v>
      </c>
      <c r="G50" s="21">
        <f t="shared" si="18"/>
        <v>15</v>
      </c>
      <c r="H50" s="21">
        <f t="shared" si="18"/>
        <v>22</v>
      </c>
      <c r="I50" s="21">
        <f t="shared" si="18"/>
        <v>18</v>
      </c>
      <c r="J50" s="21">
        <f t="shared" si="18"/>
        <v>9</v>
      </c>
      <c r="K50" s="21">
        <f t="shared" si="18"/>
        <v>15</v>
      </c>
      <c r="L50" s="21">
        <f t="shared" si="18"/>
        <v>10</v>
      </c>
      <c r="M50" s="21">
        <f t="shared" si="18"/>
        <v>29</v>
      </c>
      <c r="N50" s="22">
        <f t="shared" si="18"/>
        <v>22</v>
      </c>
      <c r="O50" s="28">
        <f>SUM(C50:N50)</f>
        <v>200</v>
      </c>
      <c r="AD50" s="55"/>
    </row>
    <row r="51" spans="1:30" ht="18.75" customHeight="1" x14ac:dyDescent="0.15">
      <c r="A51" s="357"/>
      <c r="B51" s="112" t="s">
        <v>136</v>
      </c>
      <c r="C51" s="113">
        <f t="shared" ref="C51:N51" si="19">SUMIFS(年月所属別集計_軽傷者数,年月所属別集計_年,対象年-1,年月所属別集計_月,C$42)+SUMIFS(年月所属別集計_重傷者数,年月所属別集計_年,対象年-1,年月所属別集計_月,C$42)</f>
        <v>111</v>
      </c>
      <c r="D51" s="114">
        <f t="shared" si="19"/>
        <v>76</v>
      </c>
      <c r="E51" s="114">
        <f t="shared" si="19"/>
        <v>91</v>
      </c>
      <c r="F51" s="115">
        <f t="shared" si="19"/>
        <v>66</v>
      </c>
      <c r="G51" s="114">
        <f t="shared" si="19"/>
        <v>84</v>
      </c>
      <c r="H51" s="114">
        <f t="shared" si="19"/>
        <v>92</v>
      </c>
      <c r="I51" s="114">
        <f t="shared" si="19"/>
        <v>87</v>
      </c>
      <c r="J51" s="114">
        <f t="shared" si="19"/>
        <v>103</v>
      </c>
      <c r="K51" s="114">
        <f t="shared" si="19"/>
        <v>101</v>
      </c>
      <c r="L51" s="21">
        <f t="shared" si="19"/>
        <v>92</v>
      </c>
      <c r="M51" s="114">
        <f t="shared" si="19"/>
        <v>114</v>
      </c>
      <c r="N51" s="116">
        <f t="shared" si="19"/>
        <v>116</v>
      </c>
      <c r="O51" s="117">
        <f>SUM(C51:N51)</f>
        <v>1133</v>
      </c>
      <c r="AD51" s="14"/>
    </row>
    <row r="52" spans="1:30" ht="18.75" customHeight="1" x14ac:dyDescent="0.15">
      <c r="A52" s="358"/>
      <c r="B52" s="8" t="s">
        <v>6</v>
      </c>
      <c r="C52" s="23">
        <f t="shared" ref="C52:N52" si="20">SUMIFS(年月所属別集計_物損事故,年月所属別集計_年,対象年-1,年月所属別集計_月,C$42)</f>
        <v>1991</v>
      </c>
      <c r="D52" s="24">
        <f t="shared" si="20"/>
        <v>1702</v>
      </c>
      <c r="E52" s="24">
        <f t="shared" si="20"/>
        <v>1559</v>
      </c>
      <c r="F52" s="54">
        <f t="shared" si="20"/>
        <v>1509</v>
      </c>
      <c r="G52" s="24">
        <f t="shared" si="20"/>
        <v>1551</v>
      </c>
      <c r="H52" s="24">
        <f t="shared" si="20"/>
        <v>1524</v>
      </c>
      <c r="I52" s="24">
        <f t="shared" si="20"/>
        <v>1622</v>
      </c>
      <c r="J52" s="24">
        <f t="shared" si="20"/>
        <v>1871</v>
      </c>
      <c r="K52" s="24">
        <f t="shared" si="20"/>
        <v>1517</v>
      </c>
      <c r="L52" s="24">
        <f t="shared" si="20"/>
        <v>1843</v>
      </c>
      <c r="M52" s="24">
        <f t="shared" si="20"/>
        <v>1844</v>
      </c>
      <c r="N52" s="25">
        <f t="shared" si="20"/>
        <v>2063</v>
      </c>
      <c r="O52" s="29">
        <f t="shared" si="11"/>
        <v>20596</v>
      </c>
    </row>
    <row r="53" spans="1:30" ht="18.75" customHeight="1" x14ac:dyDescent="0.15">
      <c r="L53" s="100"/>
    </row>
    <row r="54" spans="1:30" ht="18.75" customHeight="1" x14ac:dyDescent="0.15"/>
    <row r="55" spans="1:30" ht="18.75" customHeight="1" x14ac:dyDescent="0.15">
      <c r="F55" s="55"/>
    </row>
    <row r="56" spans="1:30" ht="18.75" customHeight="1" x14ac:dyDescent="0.15">
      <c r="A56" s="78"/>
    </row>
    <row r="57" spans="1:30" ht="18.75" customHeight="1" x14ac:dyDescent="0.15">
      <c r="I57" s="55"/>
    </row>
    <row r="58" spans="1:30" ht="18.75" customHeight="1" x14ac:dyDescent="0.15"/>
    <row r="59" spans="1:30" ht="18.75" customHeight="1" x14ac:dyDescent="0.15"/>
    <row r="60" spans="1:30" ht="18.75" customHeight="1" x14ac:dyDescent="0.15"/>
    <row r="61" spans="1:30" ht="18.75" customHeight="1" x14ac:dyDescent="0.15"/>
    <row r="62" spans="1:30" ht="18.75" customHeight="1" x14ac:dyDescent="0.15"/>
    <row r="63" spans="1:30" ht="18.75" customHeight="1" x14ac:dyDescent="0.15">
      <c r="A63" s="78"/>
    </row>
    <row r="64" spans="1:30" ht="18.75" customHeight="1" x14ac:dyDescent="0.15"/>
    <row r="65" spans="16:29" ht="18.75" customHeight="1" x14ac:dyDescent="0.15"/>
    <row r="66" spans="16:29" x14ac:dyDescent="0.15"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4"/>
    </row>
  </sheetData>
  <mergeCells count="98">
    <mergeCell ref="A48:A52"/>
    <mergeCell ref="A6:A9"/>
    <mergeCell ref="A10:A12"/>
    <mergeCell ref="C6:E6"/>
    <mergeCell ref="F6:H6"/>
    <mergeCell ref="C9:E9"/>
    <mergeCell ref="F9:H9"/>
    <mergeCell ref="C11:E11"/>
    <mergeCell ref="A17:A21"/>
    <mergeCell ref="F12:H12"/>
    <mergeCell ref="F7:H7"/>
    <mergeCell ref="C16:E16"/>
    <mergeCell ref="F16:H16"/>
    <mergeCell ref="F11:H11"/>
    <mergeCell ref="A22:A25"/>
    <mergeCell ref="A43:A47"/>
    <mergeCell ref="F5:H5"/>
    <mergeCell ref="I5:K5"/>
    <mergeCell ref="L5:N5"/>
    <mergeCell ref="I11:K11"/>
    <mergeCell ref="C8:E8"/>
    <mergeCell ref="F8:H8"/>
    <mergeCell ref="I8:K8"/>
    <mergeCell ref="C10:E10"/>
    <mergeCell ref="F10:H10"/>
    <mergeCell ref="I10:K10"/>
    <mergeCell ref="I6:K6"/>
    <mergeCell ref="L6:N6"/>
    <mergeCell ref="C7:E7"/>
    <mergeCell ref="A1:O1"/>
    <mergeCell ref="C17:E17"/>
    <mergeCell ref="F17:H17"/>
    <mergeCell ref="I17:K17"/>
    <mergeCell ref="L17:N17"/>
    <mergeCell ref="I16:K16"/>
    <mergeCell ref="L16:N16"/>
    <mergeCell ref="I9:K9"/>
    <mergeCell ref="I12:K12"/>
    <mergeCell ref="L12:N12"/>
    <mergeCell ref="L11:N11"/>
    <mergeCell ref="L9:N9"/>
    <mergeCell ref="I7:K7"/>
    <mergeCell ref="L8:N8"/>
    <mergeCell ref="L7:N7"/>
    <mergeCell ref="C5:E5"/>
    <mergeCell ref="L20:N20"/>
    <mergeCell ref="I19:K19"/>
    <mergeCell ref="F19:H19"/>
    <mergeCell ref="C21:E21"/>
    <mergeCell ref="F21:H21"/>
    <mergeCell ref="I21:K21"/>
    <mergeCell ref="L21:N21"/>
    <mergeCell ref="C19:E19"/>
    <mergeCell ref="C20:E20"/>
    <mergeCell ref="F20:H20"/>
    <mergeCell ref="I20:K20"/>
    <mergeCell ref="C25:E25"/>
    <mergeCell ref="F25:H25"/>
    <mergeCell ref="I25:K25"/>
    <mergeCell ref="L25:N25"/>
    <mergeCell ref="C24:E24"/>
    <mergeCell ref="F24:H24"/>
    <mergeCell ref="I24:K24"/>
    <mergeCell ref="L24:N24"/>
    <mergeCell ref="C22:E22"/>
    <mergeCell ref="F22:H22"/>
    <mergeCell ref="I22:K22"/>
    <mergeCell ref="L22:N22"/>
    <mergeCell ref="C23:E23"/>
    <mergeCell ref="I23:K23"/>
    <mergeCell ref="L23:N23"/>
    <mergeCell ref="F23:H23"/>
    <mergeCell ref="W8:Y8"/>
    <mergeCell ref="Q6:S6"/>
    <mergeCell ref="T6:V6"/>
    <mergeCell ref="W6:Y6"/>
    <mergeCell ref="Z6:AB6"/>
    <mergeCell ref="Q8:S8"/>
    <mergeCell ref="T8:V8"/>
    <mergeCell ref="Z7:AB7"/>
    <mergeCell ref="Q7:S7"/>
    <mergeCell ref="T7:V7"/>
    <mergeCell ref="Z8:AB8"/>
    <mergeCell ref="W7:Y7"/>
    <mergeCell ref="I18:K18"/>
    <mergeCell ref="L18:N18"/>
    <mergeCell ref="L19:N19"/>
    <mergeCell ref="C12:E12"/>
    <mergeCell ref="Z9:AB9"/>
    <mergeCell ref="W10:Y10"/>
    <mergeCell ref="W11:Y11"/>
    <mergeCell ref="W12:Y12"/>
    <mergeCell ref="Q9:S9"/>
    <mergeCell ref="T9:V9"/>
    <mergeCell ref="C18:E18"/>
    <mergeCell ref="F18:H18"/>
    <mergeCell ref="L10:N10"/>
    <mergeCell ref="W9:Y9"/>
  </mergeCells>
  <phoneticPr fontId="1"/>
  <pageMargins left="0.70866141732283505" right="0.31496062992126" top="0.74803149606299202" bottom="0.74803149606299202" header="0.31496062992126" footer="0.3149606299212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Z106"/>
  <sheetViews>
    <sheetView view="pageBreakPreview" topLeftCell="A9" zoomScaleNormal="110" zoomScaleSheetLayoutView="100" workbookViewId="0"/>
  </sheetViews>
  <sheetFormatPr defaultRowHeight="11.25" x14ac:dyDescent="0.15"/>
  <cols>
    <col min="1" max="1" width="7.625" style="2" customWidth="1"/>
    <col min="2" max="13" width="5.75" style="2" customWidth="1"/>
    <col min="14" max="14" width="9.125" style="2" bestFit="1" customWidth="1"/>
    <col min="15" max="15" width="7.75" style="2" bestFit="1" customWidth="1"/>
    <col min="16" max="16" width="5.75" style="2" customWidth="1"/>
    <col min="17" max="17" width="9" style="2"/>
    <col min="18" max="18" width="12.5" style="2" bestFit="1" customWidth="1"/>
    <col min="19" max="20" width="9" style="2"/>
    <col min="21" max="21" width="11.625" style="2" customWidth="1"/>
    <col min="22" max="16384" width="9" style="2"/>
  </cols>
  <sheetData>
    <row r="1" spans="1:26" ht="14.25" x14ac:dyDescent="0.15">
      <c r="A1" s="5" t="s">
        <v>145</v>
      </c>
      <c r="D1" s="78"/>
    </row>
    <row r="2" spans="1:26" ht="13.5" customHeight="1" x14ac:dyDescent="0.15">
      <c r="A2" s="46"/>
      <c r="C2" s="78"/>
    </row>
    <row r="3" spans="1:26" ht="28.5" customHeight="1" x14ac:dyDescent="0.15">
      <c r="A3" s="372"/>
      <c r="B3" s="374" t="s">
        <v>0</v>
      </c>
      <c r="C3" s="375"/>
      <c r="D3" s="376"/>
      <c r="E3" s="377" t="s">
        <v>1</v>
      </c>
      <c r="F3" s="378"/>
      <c r="G3" s="379"/>
      <c r="H3" s="377" t="s">
        <v>136</v>
      </c>
      <c r="I3" s="378"/>
      <c r="J3" s="379"/>
      <c r="K3" s="363" t="s">
        <v>152</v>
      </c>
      <c r="L3" s="380"/>
      <c r="M3" s="381"/>
      <c r="N3" s="374" t="s">
        <v>6</v>
      </c>
      <c r="O3" s="375"/>
      <c r="P3" s="376"/>
      <c r="Q3" s="251"/>
      <c r="V3" s="15"/>
      <c r="W3" s="15"/>
      <c r="X3" s="15"/>
      <c r="Y3" s="15"/>
      <c r="Z3" s="15"/>
    </row>
    <row r="4" spans="1:26" ht="28.5" customHeight="1" x14ac:dyDescent="0.15">
      <c r="A4" s="373"/>
      <c r="B4" s="133" t="str">
        <f>TEXT(DATE(対象年,12,31),"ggge年")</f>
        <v>令和6年</v>
      </c>
      <c r="C4" s="134" t="str">
        <f>TEXT(DATE(対象年-1,12,31),"ggge年")</f>
        <v>令和5年</v>
      </c>
      <c r="D4" s="135" t="s">
        <v>4</v>
      </c>
      <c r="E4" s="133" t="str">
        <f>TEXT(DATE(対象年,12,31),"ggge年")</f>
        <v>令和6年</v>
      </c>
      <c r="F4" s="134" t="str">
        <f>TEXT(DATE(対象年-1,12,31),"ggge年")</f>
        <v>令和5年</v>
      </c>
      <c r="G4" s="135" t="s">
        <v>4</v>
      </c>
      <c r="H4" s="133" t="str">
        <f>TEXT(DATE(対象年,12,31),"ggge年")</f>
        <v>令和6年</v>
      </c>
      <c r="I4" s="134" t="str">
        <f>TEXT(DATE(対象年-1,12,31),"ggge年")</f>
        <v>令和5年</v>
      </c>
      <c r="J4" s="135" t="s">
        <v>4</v>
      </c>
      <c r="K4" s="133" t="str">
        <f>TEXT(DATE(対象年,12,31),"ggge年")</f>
        <v>令和6年</v>
      </c>
      <c r="L4" s="134" t="str">
        <f>TEXT(DATE(対象年-1,12,31),"ggge年")</f>
        <v>令和5年</v>
      </c>
      <c r="M4" s="135" t="s">
        <v>4</v>
      </c>
      <c r="N4" s="133" t="str">
        <f>TEXT(DATE(対象年,12,31),"ggge年")</f>
        <v>令和6年</v>
      </c>
      <c r="O4" s="134" t="str">
        <f>TEXT(DATE(対象年-1,12,31),"ggge年")</f>
        <v>令和5年</v>
      </c>
      <c r="P4" s="135" t="s">
        <v>4</v>
      </c>
      <c r="Q4" s="251"/>
      <c r="V4" s="15"/>
      <c r="W4" s="15"/>
      <c r="X4" s="15"/>
      <c r="Y4" s="15"/>
      <c r="Z4" s="15"/>
    </row>
    <row r="5" spans="1:26" ht="28.5" customHeight="1" x14ac:dyDescent="0.15">
      <c r="A5" s="125" t="s">
        <v>112</v>
      </c>
      <c r="B5" s="223">
        <f t="shared" ref="B5:B16" si="0">SUMIFS(年月所属別集計_人身事故,年月所属別集計_年,対象年,年月所属別集計_管轄署,$A5,年月所属別集計_月,"&lt;="&amp;対象月)</f>
        <v>73</v>
      </c>
      <c r="C5" s="224">
        <f t="shared" ref="C5:C16" si="1">SUMIFS(年月所属別集計_人身事故,年月所属別集計_年,対象年-1,年月所属別集計_管轄署,$A5,年月所属別集計_月,"&lt;="&amp;対象月)</f>
        <v>84</v>
      </c>
      <c r="D5" s="192">
        <f>B5-C5</f>
        <v>-11</v>
      </c>
      <c r="E5" s="223">
        <f t="shared" ref="E5:E16" si="2">SUMIFS(年月所属別集計_死者数,年月所属別集計_年,対象年,年月所属別集計_管轄署,$A5,年月所属別集計_月,"&lt;="&amp;対象月)</f>
        <v>1</v>
      </c>
      <c r="F5" s="224">
        <f t="shared" ref="F5:F16" si="3">SUMIFS(年月所属別集計_死者数,年月所属別集計_年,対象年-1,年月所属別集計_管轄署,$A5,年月所属別集計_月,"&lt;="&amp;対象月)</f>
        <v>0</v>
      </c>
      <c r="G5" s="192">
        <f>E5-F5</f>
        <v>1</v>
      </c>
      <c r="H5" s="223">
        <f t="shared" ref="H5:H16" si="4">SUMIFS(年月所属別集計_重傷者数,年月所属別集計_年,対象年,年月所属別集計_管轄署,$A5,年月所属別集計_月,"&lt;="&amp;対象月)+SUMIFS(年月所属別集計_軽傷者数,年月所属別集計_年,対象年,年月所属別集計_管轄署,$A5,年月所属別集計_月,"&lt;="&amp;対象月)</f>
        <v>85</v>
      </c>
      <c r="I5" s="224">
        <f t="shared" ref="I5:I16" si="5">SUMIFS(年月所属別集計_重傷者数,年月所属別集計_年,対象年-1,年月所属別集計_管轄署,$A5,年月所属別集計_月,"&lt;="&amp;対象月)+SUMIFS(年月所属別集計_軽傷者数,年月所属別集計_年,対象年-1,年月所属別集計_管轄署,$A5,年月所属別集計_月,"&lt;="&amp;対象月)</f>
        <v>95</v>
      </c>
      <c r="J5" s="192">
        <f>H5-I5</f>
        <v>-10</v>
      </c>
      <c r="K5" s="223">
        <f t="shared" ref="K5:K16" si="6">SUMIFS(年月所属別集計_重傷者数,年月所属別集計_年,対象年,年月所属別集計_管轄署,$A5,年月所属別集計_月,"&lt;="&amp;対象月)</f>
        <v>12</v>
      </c>
      <c r="L5" s="224">
        <f t="shared" ref="L5:L16" si="7">SUMIFS(年月所属別集計_重傷者数,年月所属別集計_年,対象年-1,年月所属別集計_管轄署,$A5,年月所属別集計_月,"&lt;="&amp;対象月)</f>
        <v>10</v>
      </c>
      <c r="M5" s="192">
        <f>K5-L5</f>
        <v>2</v>
      </c>
      <c r="N5" s="223">
        <f t="shared" ref="N5:N16" si="8">SUMIFS(年月所属別集計_物損事故,年月所属別集計_年,対象年,年月所属別集計_管轄署,$A5,年月所属別集計_月,"&lt;="&amp;対象月)</f>
        <v>1586</v>
      </c>
      <c r="O5" s="224">
        <f t="shared" ref="O5:O16" si="9">SUMIFS(年月所属別集計_物損事故,年月所属別集計_年,対象年-1,年月所属別集計_管轄署,$A5,年月所属別集計_月,"&lt;="&amp;対象月)</f>
        <v>1607</v>
      </c>
      <c r="P5" s="192">
        <f>N5-O5</f>
        <v>-21</v>
      </c>
      <c r="Q5" s="251"/>
      <c r="V5" s="15"/>
      <c r="W5" s="136"/>
      <c r="X5" s="15"/>
      <c r="Y5" s="15"/>
      <c r="Z5" s="15"/>
    </row>
    <row r="6" spans="1:26" ht="28.5" customHeight="1" x14ac:dyDescent="0.15">
      <c r="A6" s="126" t="s">
        <v>111</v>
      </c>
      <c r="B6" s="225">
        <f t="shared" si="0"/>
        <v>39</v>
      </c>
      <c r="C6" s="226">
        <f t="shared" si="1"/>
        <v>36</v>
      </c>
      <c r="D6" s="193">
        <f t="shared" ref="D6:D16" si="10">B6-C6</f>
        <v>3</v>
      </c>
      <c r="E6" s="225">
        <f t="shared" si="2"/>
        <v>0</v>
      </c>
      <c r="F6" s="226">
        <f t="shared" si="3"/>
        <v>0</v>
      </c>
      <c r="G6" s="193">
        <f t="shared" ref="G6:G16" si="11">E6-F6</f>
        <v>0</v>
      </c>
      <c r="H6" s="225">
        <f t="shared" si="4"/>
        <v>48</v>
      </c>
      <c r="I6" s="226">
        <f t="shared" si="5"/>
        <v>42</v>
      </c>
      <c r="J6" s="193">
        <f t="shared" ref="J6:J16" si="12">H6-I6</f>
        <v>6</v>
      </c>
      <c r="K6" s="225">
        <f t="shared" si="6"/>
        <v>6</v>
      </c>
      <c r="L6" s="226">
        <f t="shared" si="7"/>
        <v>5</v>
      </c>
      <c r="M6" s="193">
        <f t="shared" ref="M6:M16" si="13">K6-L6</f>
        <v>1</v>
      </c>
      <c r="N6" s="225">
        <f t="shared" si="8"/>
        <v>794</v>
      </c>
      <c r="O6" s="226">
        <f t="shared" si="9"/>
        <v>849</v>
      </c>
      <c r="P6" s="193">
        <f t="shared" ref="P6:P16" si="14">N6-O6</f>
        <v>-55</v>
      </c>
      <c r="Q6" s="251"/>
      <c r="V6" s="15"/>
      <c r="W6" s="136"/>
      <c r="X6" s="15"/>
      <c r="Y6" s="15"/>
      <c r="Z6" s="15"/>
    </row>
    <row r="7" spans="1:26" ht="28.5" customHeight="1" x14ac:dyDescent="0.15">
      <c r="A7" s="126" t="s">
        <v>109</v>
      </c>
      <c r="B7" s="225">
        <f t="shared" si="0"/>
        <v>6</v>
      </c>
      <c r="C7" s="226">
        <f t="shared" si="1"/>
        <v>4</v>
      </c>
      <c r="D7" s="194">
        <f t="shared" si="10"/>
        <v>2</v>
      </c>
      <c r="E7" s="225">
        <f t="shared" si="2"/>
        <v>0</v>
      </c>
      <c r="F7" s="226">
        <f t="shared" si="3"/>
        <v>1</v>
      </c>
      <c r="G7" s="194">
        <f t="shared" si="11"/>
        <v>-1</v>
      </c>
      <c r="H7" s="225">
        <f t="shared" si="4"/>
        <v>6</v>
      </c>
      <c r="I7" s="226">
        <f t="shared" si="5"/>
        <v>3</v>
      </c>
      <c r="J7" s="194">
        <f t="shared" si="12"/>
        <v>3</v>
      </c>
      <c r="K7" s="225">
        <f t="shared" si="6"/>
        <v>2</v>
      </c>
      <c r="L7" s="226">
        <f t="shared" si="7"/>
        <v>2</v>
      </c>
      <c r="M7" s="194">
        <f t="shared" si="13"/>
        <v>0</v>
      </c>
      <c r="N7" s="225">
        <f t="shared" si="8"/>
        <v>155</v>
      </c>
      <c r="O7" s="226">
        <f t="shared" si="9"/>
        <v>173</v>
      </c>
      <c r="P7" s="194">
        <f t="shared" si="14"/>
        <v>-18</v>
      </c>
      <c r="Q7" s="251"/>
      <c r="V7" s="15"/>
      <c r="W7" s="136"/>
      <c r="X7" s="15"/>
      <c r="Y7" s="15"/>
      <c r="Z7" s="15"/>
    </row>
    <row r="8" spans="1:26" ht="28.5" customHeight="1" x14ac:dyDescent="0.15">
      <c r="A8" s="126" t="s">
        <v>108</v>
      </c>
      <c r="B8" s="225">
        <f t="shared" si="0"/>
        <v>4</v>
      </c>
      <c r="C8" s="226">
        <f t="shared" si="1"/>
        <v>6</v>
      </c>
      <c r="D8" s="194">
        <f t="shared" si="10"/>
        <v>-2</v>
      </c>
      <c r="E8" s="225">
        <f t="shared" si="2"/>
        <v>0</v>
      </c>
      <c r="F8" s="226">
        <f t="shared" si="3"/>
        <v>0</v>
      </c>
      <c r="G8" s="194">
        <f t="shared" si="11"/>
        <v>0</v>
      </c>
      <c r="H8" s="225">
        <f t="shared" si="4"/>
        <v>4</v>
      </c>
      <c r="I8" s="226">
        <f t="shared" si="5"/>
        <v>6</v>
      </c>
      <c r="J8" s="194">
        <f t="shared" si="12"/>
        <v>-2</v>
      </c>
      <c r="K8" s="225">
        <f t="shared" si="6"/>
        <v>0</v>
      </c>
      <c r="L8" s="226">
        <f t="shared" si="7"/>
        <v>4</v>
      </c>
      <c r="M8" s="194">
        <f t="shared" si="13"/>
        <v>-4</v>
      </c>
      <c r="N8" s="225">
        <f t="shared" si="8"/>
        <v>107</v>
      </c>
      <c r="O8" s="226">
        <f t="shared" si="9"/>
        <v>108</v>
      </c>
      <c r="P8" s="194">
        <f t="shared" si="14"/>
        <v>-1</v>
      </c>
      <c r="Q8" s="251"/>
      <c r="V8" s="15"/>
      <c r="W8" s="136"/>
      <c r="X8" s="15"/>
      <c r="Y8" s="15"/>
      <c r="Z8" s="15"/>
    </row>
    <row r="9" spans="1:26" ht="28.5" customHeight="1" x14ac:dyDescent="0.15">
      <c r="A9" s="127" t="s">
        <v>107</v>
      </c>
      <c r="B9" s="225">
        <f t="shared" si="0"/>
        <v>8</v>
      </c>
      <c r="C9" s="226">
        <f t="shared" si="1"/>
        <v>4</v>
      </c>
      <c r="D9" s="195">
        <f t="shared" si="10"/>
        <v>4</v>
      </c>
      <c r="E9" s="225">
        <f t="shared" si="2"/>
        <v>0</v>
      </c>
      <c r="F9" s="226">
        <f t="shared" si="3"/>
        <v>0</v>
      </c>
      <c r="G9" s="195">
        <f t="shared" si="11"/>
        <v>0</v>
      </c>
      <c r="H9" s="225">
        <f t="shared" si="4"/>
        <v>11</v>
      </c>
      <c r="I9" s="226">
        <f t="shared" si="5"/>
        <v>6</v>
      </c>
      <c r="J9" s="195">
        <f t="shared" si="12"/>
        <v>5</v>
      </c>
      <c r="K9" s="225">
        <f t="shared" si="6"/>
        <v>3</v>
      </c>
      <c r="L9" s="226">
        <f t="shared" si="7"/>
        <v>3</v>
      </c>
      <c r="M9" s="195">
        <f t="shared" si="13"/>
        <v>0</v>
      </c>
      <c r="N9" s="225">
        <f t="shared" si="8"/>
        <v>148</v>
      </c>
      <c r="O9" s="226">
        <f t="shared" si="9"/>
        <v>157</v>
      </c>
      <c r="P9" s="195">
        <f t="shared" si="14"/>
        <v>-9</v>
      </c>
      <c r="Q9" s="251"/>
      <c r="V9" s="15"/>
      <c r="W9" s="136"/>
      <c r="X9" s="15"/>
      <c r="Y9" s="15"/>
      <c r="Z9" s="15"/>
    </row>
    <row r="10" spans="1:26" ht="28.5" customHeight="1" x14ac:dyDescent="0.15">
      <c r="A10" s="126" t="s">
        <v>106</v>
      </c>
      <c r="B10" s="225">
        <f t="shared" si="0"/>
        <v>14</v>
      </c>
      <c r="C10" s="226">
        <f t="shared" si="1"/>
        <v>30</v>
      </c>
      <c r="D10" s="196">
        <f t="shared" si="10"/>
        <v>-16</v>
      </c>
      <c r="E10" s="225">
        <f t="shared" si="2"/>
        <v>0</v>
      </c>
      <c r="F10" s="226">
        <f t="shared" si="3"/>
        <v>1</v>
      </c>
      <c r="G10" s="196">
        <f t="shared" si="11"/>
        <v>-1</v>
      </c>
      <c r="H10" s="225">
        <f t="shared" si="4"/>
        <v>15</v>
      </c>
      <c r="I10" s="226">
        <f t="shared" si="5"/>
        <v>33</v>
      </c>
      <c r="J10" s="196">
        <f t="shared" si="12"/>
        <v>-18</v>
      </c>
      <c r="K10" s="225">
        <f t="shared" si="6"/>
        <v>3</v>
      </c>
      <c r="L10" s="226">
        <f t="shared" si="7"/>
        <v>1</v>
      </c>
      <c r="M10" s="196">
        <f t="shared" si="13"/>
        <v>2</v>
      </c>
      <c r="N10" s="225">
        <f t="shared" si="8"/>
        <v>462</v>
      </c>
      <c r="O10" s="226">
        <f t="shared" si="9"/>
        <v>435</v>
      </c>
      <c r="P10" s="196">
        <f t="shared" si="14"/>
        <v>27</v>
      </c>
      <c r="Q10" s="251"/>
      <c r="V10" s="15"/>
      <c r="W10" s="136"/>
      <c r="X10" s="15"/>
      <c r="Y10" s="15"/>
      <c r="Z10" s="15"/>
    </row>
    <row r="11" spans="1:26" ht="28.5" customHeight="1" x14ac:dyDescent="0.15">
      <c r="A11" s="126" t="s">
        <v>105</v>
      </c>
      <c r="B11" s="225">
        <f t="shared" si="0"/>
        <v>9</v>
      </c>
      <c r="C11" s="226">
        <f t="shared" si="1"/>
        <v>4</v>
      </c>
      <c r="D11" s="195">
        <f t="shared" si="10"/>
        <v>5</v>
      </c>
      <c r="E11" s="225">
        <f t="shared" si="2"/>
        <v>1</v>
      </c>
      <c r="F11" s="226">
        <f t="shared" si="3"/>
        <v>0</v>
      </c>
      <c r="G11" s="195">
        <f t="shared" si="11"/>
        <v>1</v>
      </c>
      <c r="H11" s="225">
        <f t="shared" si="4"/>
        <v>8</v>
      </c>
      <c r="I11" s="226">
        <f t="shared" si="5"/>
        <v>4</v>
      </c>
      <c r="J11" s="195">
        <f t="shared" si="12"/>
        <v>4</v>
      </c>
      <c r="K11" s="225">
        <f t="shared" si="6"/>
        <v>0</v>
      </c>
      <c r="L11" s="226">
        <f t="shared" si="7"/>
        <v>0</v>
      </c>
      <c r="M11" s="195">
        <f t="shared" si="13"/>
        <v>0</v>
      </c>
      <c r="N11" s="225">
        <f t="shared" si="8"/>
        <v>101</v>
      </c>
      <c r="O11" s="226">
        <f t="shared" si="9"/>
        <v>96</v>
      </c>
      <c r="P11" s="195">
        <f t="shared" si="14"/>
        <v>5</v>
      </c>
      <c r="Q11" s="251"/>
      <c r="V11" s="15"/>
      <c r="W11" s="136"/>
      <c r="X11" s="15"/>
      <c r="Y11" s="15"/>
      <c r="Z11" s="15"/>
    </row>
    <row r="12" spans="1:26" ht="28.5" customHeight="1" x14ac:dyDescent="0.15">
      <c r="A12" s="126" t="s">
        <v>104</v>
      </c>
      <c r="B12" s="225">
        <f t="shared" si="0"/>
        <v>20</v>
      </c>
      <c r="C12" s="226">
        <f t="shared" si="1"/>
        <v>22</v>
      </c>
      <c r="D12" s="195">
        <f t="shared" si="10"/>
        <v>-2</v>
      </c>
      <c r="E12" s="225">
        <f t="shared" si="2"/>
        <v>1</v>
      </c>
      <c r="F12" s="226">
        <f t="shared" si="3"/>
        <v>0</v>
      </c>
      <c r="G12" s="195">
        <f t="shared" si="11"/>
        <v>1</v>
      </c>
      <c r="H12" s="225">
        <f t="shared" si="4"/>
        <v>25</v>
      </c>
      <c r="I12" s="226">
        <f t="shared" si="5"/>
        <v>24</v>
      </c>
      <c r="J12" s="195">
        <f t="shared" si="12"/>
        <v>1</v>
      </c>
      <c r="K12" s="225">
        <f t="shared" si="6"/>
        <v>5</v>
      </c>
      <c r="L12" s="226">
        <f t="shared" si="7"/>
        <v>4</v>
      </c>
      <c r="M12" s="195">
        <f t="shared" si="13"/>
        <v>1</v>
      </c>
      <c r="N12" s="225">
        <f t="shared" si="8"/>
        <v>531</v>
      </c>
      <c r="O12" s="226">
        <f t="shared" si="9"/>
        <v>517</v>
      </c>
      <c r="P12" s="195">
        <f t="shared" si="14"/>
        <v>14</v>
      </c>
      <c r="Q12" s="251"/>
      <c r="V12" s="15"/>
      <c r="W12" s="136"/>
      <c r="X12" s="15"/>
      <c r="Y12" s="15"/>
      <c r="Z12" s="15"/>
    </row>
    <row r="13" spans="1:26" ht="28.5" customHeight="1" x14ac:dyDescent="0.15">
      <c r="A13" s="126" t="s">
        <v>103</v>
      </c>
      <c r="B13" s="225">
        <f t="shared" si="0"/>
        <v>21</v>
      </c>
      <c r="C13" s="226">
        <f t="shared" si="1"/>
        <v>24</v>
      </c>
      <c r="D13" s="197">
        <f t="shared" si="10"/>
        <v>-3</v>
      </c>
      <c r="E13" s="225">
        <f t="shared" si="2"/>
        <v>0</v>
      </c>
      <c r="F13" s="226">
        <f t="shared" si="3"/>
        <v>3</v>
      </c>
      <c r="G13" s="197">
        <f t="shared" si="11"/>
        <v>-3</v>
      </c>
      <c r="H13" s="225">
        <f t="shared" si="4"/>
        <v>21</v>
      </c>
      <c r="I13" s="226">
        <f t="shared" si="5"/>
        <v>23</v>
      </c>
      <c r="J13" s="197">
        <f t="shared" si="12"/>
        <v>-2</v>
      </c>
      <c r="K13" s="225">
        <f t="shared" si="6"/>
        <v>6</v>
      </c>
      <c r="L13" s="226">
        <f t="shared" si="7"/>
        <v>5</v>
      </c>
      <c r="M13" s="197">
        <f t="shared" si="13"/>
        <v>1</v>
      </c>
      <c r="N13" s="225">
        <f t="shared" si="8"/>
        <v>529</v>
      </c>
      <c r="O13" s="226">
        <f t="shared" si="9"/>
        <v>486</v>
      </c>
      <c r="P13" s="197">
        <f t="shared" si="14"/>
        <v>43</v>
      </c>
      <c r="Q13" s="251"/>
      <c r="V13" s="15"/>
      <c r="W13" s="136"/>
      <c r="X13" s="15"/>
      <c r="Y13" s="15"/>
      <c r="Z13" s="15"/>
    </row>
    <row r="14" spans="1:26" ht="28.5" customHeight="1" x14ac:dyDescent="0.15">
      <c r="A14" s="126" t="s">
        <v>102</v>
      </c>
      <c r="B14" s="225">
        <f t="shared" si="0"/>
        <v>26</v>
      </c>
      <c r="C14" s="226">
        <f t="shared" si="1"/>
        <v>25</v>
      </c>
      <c r="D14" s="193">
        <f t="shared" si="10"/>
        <v>1</v>
      </c>
      <c r="E14" s="225">
        <f t="shared" si="2"/>
        <v>2</v>
      </c>
      <c r="F14" s="226">
        <f t="shared" si="3"/>
        <v>0</v>
      </c>
      <c r="G14" s="193">
        <f t="shared" si="11"/>
        <v>2</v>
      </c>
      <c r="H14" s="225">
        <f t="shared" si="4"/>
        <v>27</v>
      </c>
      <c r="I14" s="226">
        <f t="shared" si="5"/>
        <v>26</v>
      </c>
      <c r="J14" s="193">
        <f t="shared" si="12"/>
        <v>1</v>
      </c>
      <c r="K14" s="225">
        <f t="shared" si="6"/>
        <v>5</v>
      </c>
      <c r="L14" s="226">
        <f t="shared" si="7"/>
        <v>10</v>
      </c>
      <c r="M14" s="193">
        <f t="shared" si="13"/>
        <v>-5</v>
      </c>
      <c r="N14" s="225">
        <f t="shared" si="8"/>
        <v>389</v>
      </c>
      <c r="O14" s="226">
        <f t="shared" si="9"/>
        <v>400</v>
      </c>
      <c r="P14" s="193">
        <f t="shared" si="14"/>
        <v>-11</v>
      </c>
      <c r="Q14" s="251"/>
      <c r="V14" s="15"/>
      <c r="W14" s="136"/>
      <c r="X14" s="15"/>
      <c r="Y14" s="15"/>
      <c r="Z14" s="15"/>
    </row>
    <row r="15" spans="1:26" ht="28.5" customHeight="1" x14ac:dyDescent="0.15">
      <c r="A15" s="126" t="s">
        <v>101</v>
      </c>
      <c r="B15" s="225">
        <f t="shared" si="0"/>
        <v>8</v>
      </c>
      <c r="C15" s="226">
        <f t="shared" si="1"/>
        <v>8</v>
      </c>
      <c r="D15" s="195">
        <f t="shared" si="10"/>
        <v>0</v>
      </c>
      <c r="E15" s="225">
        <f t="shared" si="2"/>
        <v>0</v>
      </c>
      <c r="F15" s="226">
        <f t="shared" si="3"/>
        <v>0</v>
      </c>
      <c r="G15" s="195">
        <f t="shared" si="11"/>
        <v>0</v>
      </c>
      <c r="H15" s="225">
        <f t="shared" si="4"/>
        <v>12</v>
      </c>
      <c r="I15" s="226">
        <f t="shared" si="5"/>
        <v>12</v>
      </c>
      <c r="J15" s="195">
        <f t="shared" si="12"/>
        <v>0</v>
      </c>
      <c r="K15" s="225">
        <f t="shared" si="6"/>
        <v>6</v>
      </c>
      <c r="L15" s="226">
        <f t="shared" si="7"/>
        <v>2</v>
      </c>
      <c r="M15" s="195">
        <f t="shared" si="13"/>
        <v>4</v>
      </c>
      <c r="N15" s="225">
        <f t="shared" si="8"/>
        <v>260</v>
      </c>
      <c r="O15" s="226">
        <f t="shared" si="9"/>
        <v>262</v>
      </c>
      <c r="P15" s="195">
        <f t="shared" si="14"/>
        <v>-2</v>
      </c>
      <c r="Q15" s="251"/>
      <c r="V15" s="15"/>
      <c r="W15" s="136"/>
      <c r="X15" s="15"/>
      <c r="Y15" s="15"/>
      <c r="Z15" s="15"/>
    </row>
    <row r="16" spans="1:26" ht="28.5" customHeight="1" x14ac:dyDescent="0.15">
      <c r="A16" s="128" t="s">
        <v>100</v>
      </c>
      <c r="B16" s="260">
        <f t="shared" si="0"/>
        <v>5</v>
      </c>
      <c r="C16" s="261">
        <f t="shared" si="1"/>
        <v>3</v>
      </c>
      <c r="D16" s="262">
        <f t="shared" si="10"/>
        <v>2</v>
      </c>
      <c r="E16" s="260">
        <f t="shared" si="2"/>
        <v>0</v>
      </c>
      <c r="F16" s="261">
        <f t="shared" si="3"/>
        <v>0</v>
      </c>
      <c r="G16" s="262">
        <f t="shared" si="11"/>
        <v>0</v>
      </c>
      <c r="H16" s="260">
        <f t="shared" si="4"/>
        <v>6</v>
      </c>
      <c r="I16" s="261">
        <f t="shared" si="5"/>
        <v>4</v>
      </c>
      <c r="J16" s="262">
        <f t="shared" si="12"/>
        <v>2</v>
      </c>
      <c r="K16" s="260">
        <f t="shared" si="6"/>
        <v>2</v>
      </c>
      <c r="L16" s="261">
        <f t="shared" si="7"/>
        <v>1</v>
      </c>
      <c r="M16" s="262">
        <f t="shared" si="13"/>
        <v>1</v>
      </c>
      <c r="N16" s="260">
        <f t="shared" si="8"/>
        <v>177</v>
      </c>
      <c r="O16" s="261">
        <f t="shared" si="9"/>
        <v>162</v>
      </c>
      <c r="P16" s="263">
        <f t="shared" si="14"/>
        <v>15</v>
      </c>
      <c r="Q16" s="251"/>
      <c r="V16" s="15"/>
      <c r="W16" s="136"/>
      <c r="X16" s="15"/>
      <c r="Y16" s="15"/>
      <c r="Z16" s="15"/>
    </row>
    <row r="17" spans="1:26" ht="28.5" customHeight="1" x14ac:dyDescent="0.15">
      <c r="A17" s="129" t="s">
        <v>113</v>
      </c>
      <c r="B17" s="107">
        <f>SUM(B5:B16)</f>
        <v>233</v>
      </c>
      <c r="C17" s="108">
        <f>SUM(C5:C16)</f>
        <v>250</v>
      </c>
      <c r="D17" s="214">
        <f t="shared" ref="D17" si="15">B17-C17</f>
        <v>-17</v>
      </c>
      <c r="E17" s="109">
        <f>SUM(E5:E16)</f>
        <v>5</v>
      </c>
      <c r="F17" s="110">
        <f>SUM(F5:F16)</f>
        <v>5</v>
      </c>
      <c r="G17" s="191">
        <f t="shared" ref="G17" si="16">E17-F17</f>
        <v>0</v>
      </c>
      <c r="H17" s="107">
        <f t="shared" ref="H17:P17" si="17">SUM(H5:H16)</f>
        <v>268</v>
      </c>
      <c r="I17" s="108">
        <f t="shared" si="17"/>
        <v>278</v>
      </c>
      <c r="J17" s="214">
        <f t="shared" ref="J17" si="18">H17-I17</f>
        <v>-10</v>
      </c>
      <c r="K17" s="107">
        <f t="shared" si="17"/>
        <v>50</v>
      </c>
      <c r="L17" s="108">
        <f t="shared" si="17"/>
        <v>47</v>
      </c>
      <c r="M17" s="214">
        <f t="shared" ref="M17" si="19">K17-L17</f>
        <v>3</v>
      </c>
      <c r="N17" s="212">
        <f t="shared" si="17"/>
        <v>5239</v>
      </c>
      <c r="O17" s="213">
        <f t="shared" si="17"/>
        <v>5252</v>
      </c>
      <c r="P17" s="214">
        <f t="shared" si="17"/>
        <v>-13</v>
      </c>
      <c r="Q17" s="251"/>
      <c r="R17" s="2" t="str">
        <f>"人身事故件数"&amp;"（"&amp;対象月&amp;"月末）"</f>
        <v>人身事故件数（3月末）</v>
      </c>
      <c r="V17" s="15"/>
      <c r="W17" s="136"/>
      <c r="X17" s="15"/>
      <c r="Y17" s="15"/>
      <c r="Z17" s="15"/>
    </row>
    <row r="18" spans="1:26" ht="10.5" customHeight="1" x14ac:dyDescent="0.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R18" s="2" t="str">
        <f>"死者数"&amp;"（"&amp;対象月&amp;"月末）"</f>
        <v>死者数（3月末）</v>
      </c>
      <c r="T18" s="15"/>
      <c r="U18" s="15"/>
      <c r="V18" s="15"/>
      <c r="W18" s="15"/>
      <c r="X18" s="15"/>
      <c r="Y18" s="15"/>
      <c r="Z18" s="15"/>
    </row>
    <row r="19" spans="1:26" ht="13.5" hidden="1" customHeight="1" x14ac:dyDescent="0.15">
      <c r="A19" s="46" t="s">
        <v>120</v>
      </c>
      <c r="B19" s="78"/>
      <c r="C19" s="78">
        <v>10957</v>
      </c>
      <c r="D19" s="78"/>
      <c r="E19" s="78"/>
      <c r="F19" s="70">
        <f>E19-G19</f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26" ht="13.5" hidden="1" customHeight="1" x14ac:dyDescent="0.15">
      <c r="B20" s="383" t="s">
        <v>0</v>
      </c>
      <c r="C20" s="384"/>
      <c r="D20" s="385"/>
      <c r="E20" s="383" t="s">
        <v>1</v>
      </c>
      <c r="F20" s="384"/>
      <c r="G20" s="385"/>
      <c r="H20" s="383" t="s">
        <v>2</v>
      </c>
      <c r="I20" s="384"/>
      <c r="J20" s="385"/>
      <c r="K20" s="119"/>
      <c r="L20" s="119"/>
      <c r="M20" s="119"/>
      <c r="N20" s="383" t="s">
        <v>6</v>
      </c>
      <c r="O20" s="384"/>
      <c r="P20" s="385"/>
    </row>
    <row r="21" spans="1:26" ht="13.5" hidden="1" customHeight="1" x14ac:dyDescent="0.15">
      <c r="B21" s="79" t="str">
        <f>B4</f>
        <v>令和6年</v>
      </c>
      <c r="C21" s="80" t="str">
        <f>C4</f>
        <v>令和5年</v>
      </c>
      <c r="D21" s="81" t="s">
        <v>4</v>
      </c>
      <c r="E21" s="79" t="str">
        <f>B4</f>
        <v>令和6年</v>
      </c>
      <c r="F21" s="80" t="str">
        <f>C4</f>
        <v>令和5年</v>
      </c>
      <c r="G21" s="81" t="s">
        <v>4</v>
      </c>
      <c r="H21" s="79" t="str">
        <f>B4</f>
        <v>令和6年</v>
      </c>
      <c r="I21" s="80" t="str">
        <f>C4</f>
        <v>令和5年</v>
      </c>
      <c r="J21" s="81" t="s">
        <v>4</v>
      </c>
      <c r="K21" s="120"/>
      <c r="L21" s="120"/>
      <c r="M21" s="120"/>
      <c r="N21" s="79" t="str">
        <f>B4</f>
        <v>令和6年</v>
      </c>
      <c r="O21" s="80" t="str">
        <f>C4</f>
        <v>令和5年</v>
      </c>
      <c r="P21" s="81" t="s">
        <v>4</v>
      </c>
    </row>
    <row r="22" spans="1:26" ht="13.5" hidden="1" customHeight="1" x14ac:dyDescent="0.15">
      <c r="A22" s="44" t="s">
        <v>112</v>
      </c>
      <c r="B22" s="66">
        <v>89</v>
      </c>
      <c r="C22" s="67">
        <f t="shared" ref="C22:C34" si="20">B22-D22</f>
        <v>82</v>
      </c>
      <c r="D22" s="68">
        <v>7</v>
      </c>
      <c r="E22" s="66"/>
      <c r="F22" s="67">
        <f t="shared" ref="F22:F34" si="21">E22-G22</f>
        <v>0</v>
      </c>
      <c r="G22" s="68"/>
      <c r="H22" s="66">
        <v>110</v>
      </c>
      <c r="I22" s="67">
        <f t="shared" ref="I22:I34" si="22">H22-J22</f>
        <v>91</v>
      </c>
      <c r="J22" s="68">
        <v>19</v>
      </c>
      <c r="K22" s="121"/>
      <c r="L22" s="121"/>
      <c r="M22" s="121"/>
      <c r="N22" s="66">
        <v>545</v>
      </c>
      <c r="O22" s="67">
        <f t="shared" ref="O22:O34" si="23">N22-P22</f>
        <v>654</v>
      </c>
      <c r="P22" s="68">
        <v>-109</v>
      </c>
    </row>
    <row r="23" spans="1:26" ht="13.5" hidden="1" customHeight="1" x14ac:dyDescent="0.15">
      <c r="A23" s="86" t="s">
        <v>111</v>
      </c>
      <c r="B23" s="69">
        <v>38</v>
      </c>
      <c r="C23" s="70">
        <f t="shared" si="20"/>
        <v>48</v>
      </c>
      <c r="D23" s="71">
        <v>-10</v>
      </c>
      <c r="E23" s="69"/>
      <c r="F23" s="70">
        <f t="shared" si="21"/>
        <v>0</v>
      </c>
      <c r="G23" s="71"/>
      <c r="H23" s="69">
        <v>46</v>
      </c>
      <c r="I23" s="70">
        <f t="shared" si="22"/>
        <v>66</v>
      </c>
      <c r="J23" s="71">
        <v>-20</v>
      </c>
      <c r="K23" s="122"/>
      <c r="L23" s="122"/>
      <c r="M23" s="122"/>
      <c r="N23" s="69">
        <v>286</v>
      </c>
      <c r="O23" s="70">
        <f t="shared" si="23"/>
        <v>350</v>
      </c>
      <c r="P23" s="71">
        <v>-64</v>
      </c>
    </row>
    <row r="24" spans="1:26" ht="13.5" hidden="1" customHeight="1" x14ac:dyDescent="0.15">
      <c r="A24" s="43" t="s">
        <v>110</v>
      </c>
      <c r="B24" s="69">
        <v>4</v>
      </c>
      <c r="C24" s="70">
        <f t="shared" si="20"/>
        <v>10</v>
      </c>
      <c r="D24" s="71">
        <v>-6</v>
      </c>
      <c r="E24" s="69"/>
      <c r="F24" s="70">
        <f t="shared" si="21"/>
        <v>0</v>
      </c>
      <c r="G24" s="71"/>
      <c r="H24" s="69">
        <v>4</v>
      </c>
      <c r="I24" s="70">
        <f t="shared" si="22"/>
        <v>10</v>
      </c>
      <c r="J24" s="71">
        <v>-6</v>
      </c>
      <c r="K24" s="122"/>
      <c r="L24" s="122"/>
      <c r="M24" s="122"/>
      <c r="N24" s="69">
        <v>31</v>
      </c>
      <c r="O24" s="70">
        <f t="shared" si="23"/>
        <v>74</v>
      </c>
      <c r="P24" s="71">
        <v>-43</v>
      </c>
    </row>
    <row r="25" spans="1:26" ht="13.5" hidden="1" customHeight="1" x14ac:dyDescent="0.15">
      <c r="A25" s="43" t="s">
        <v>109</v>
      </c>
      <c r="B25" s="69">
        <v>7</v>
      </c>
      <c r="C25" s="70">
        <f t="shared" si="20"/>
        <v>8</v>
      </c>
      <c r="D25" s="71">
        <v>-1</v>
      </c>
      <c r="E25" s="69"/>
      <c r="F25" s="70">
        <f t="shared" si="21"/>
        <v>0</v>
      </c>
      <c r="G25" s="71"/>
      <c r="H25" s="69">
        <v>7</v>
      </c>
      <c r="I25" s="70">
        <f t="shared" si="22"/>
        <v>9</v>
      </c>
      <c r="J25" s="71">
        <v>-2</v>
      </c>
      <c r="K25" s="122"/>
      <c r="L25" s="122"/>
      <c r="M25" s="122"/>
      <c r="N25" s="69">
        <v>73</v>
      </c>
      <c r="O25" s="70">
        <f t="shared" si="23"/>
        <v>103</v>
      </c>
      <c r="P25" s="71">
        <v>-30</v>
      </c>
    </row>
    <row r="26" spans="1:26" ht="13.5" hidden="1" customHeight="1" x14ac:dyDescent="0.15">
      <c r="A26" s="43" t="s">
        <v>108</v>
      </c>
      <c r="B26" s="69">
        <v>4</v>
      </c>
      <c r="C26" s="70">
        <f t="shared" si="20"/>
        <v>4</v>
      </c>
      <c r="D26" s="71"/>
      <c r="E26" s="69"/>
      <c r="F26" s="70">
        <f t="shared" si="21"/>
        <v>0</v>
      </c>
      <c r="G26" s="71"/>
      <c r="H26" s="69"/>
      <c r="I26" s="70">
        <f t="shared" si="22"/>
        <v>1</v>
      </c>
      <c r="J26" s="71">
        <v>-1</v>
      </c>
      <c r="K26" s="122"/>
      <c r="L26" s="122"/>
      <c r="M26" s="122"/>
      <c r="N26" s="69">
        <v>54</v>
      </c>
      <c r="O26" s="70">
        <f t="shared" si="23"/>
        <v>57</v>
      </c>
      <c r="P26" s="71">
        <v>-3</v>
      </c>
    </row>
    <row r="27" spans="1:26" ht="13.5" hidden="1" customHeight="1" x14ac:dyDescent="0.15">
      <c r="A27" s="43" t="s">
        <v>107</v>
      </c>
      <c r="B27" s="69">
        <v>5</v>
      </c>
      <c r="C27" s="70">
        <f t="shared" si="20"/>
        <v>9</v>
      </c>
      <c r="D27" s="71">
        <v>-4</v>
      </c>
      <c r="E27" s="69"/>
      <c r="F27" s="70">
        <f t="shared" si="21"/>
        <v>1</v>
      </c>
      <c r="G27" s="71">
        <v>-1</v>
      </c>
      <c r="H27" s="69">
        <v>5</v>
      </c>
      <c r="I27" s="70">
        <f t="shared" si="22"/>
        <v>9</v>
      </c>
      <c r="J27" s="71">
        <v>-4</v>
      </c>
      <c r="K27" s="122"/>
      <c r="L27" s="122"/>
      <c r="M27" s="122"/>
      <c r="N27" s="69">
        <v>54</v>
      </c>
      <c r="O27" s="70">
        <f t="shared" si="23"/>
        <v>75</v>
      </c>
      <c r="P27" s="71">
        <v>-21</v>
      </c>
    </row>
    <row r="28" spans="1:26" ht="13.5" hidden="1" customHeight="1" x14ac:dyDescent="0.15">
      <c r="A28" s="43" t="s">
        <v>106</v>
      </c>
      <c r="B28" s="69">
        <v>19</v>
      </c>
      <c r="C28" s="70">
        <f t="shared" si="20"/>
        <v>30</v>
      </c>
      <c r="D28" s="71">
        <v>-11</v>
      </c>
      <c r="E28" s="69"/>
      <c r="F28" s="70">
        <f t="shared" si="21"/>
        <v>0</v>
      </c>
      <c r="G28" s="71"/>
      <c r="H28" s="69">
        <v>20</v>
      </c>
      <c r="I28" s="70">
        <f t="shared" si="22"/>
        <v>42</v>
      </c>
      <c r="J28" s="71">
        <v>-22</v>
      </c>
      <c r="K28" s="122"/>
      <c r="L28" s="122"/>
      <c r="M28" s="122"/>
      <c r="N28" s="69">
        <v>187</v>
      </c>
      <c r="O28" s="70">
        <f t="shared" si="23"/>
        <v>273</v>
      </c>
      <c r="P28" s="71">
        <v>-86</v>
      </c>
    </row>
    <row r="29" spans="1:26" ht="13.5" hidden="1" customHeight="1" x14ac:dyDescent="0.15">
      <c r="A29" s="43" t="s">
        <v>105</v>
      </c>
      <c r="B29" s="69">
        <v>5</v>
      </c>
      <c r="C29" s="70">
        <f t="shared" si="20"/>
        <v>7</v>
      </c>
      <c r="D29" s="71">
        <v>-2</v>
      </c>
      <c r="E29" s="69"/>
      <c r="F29" s="70">
        <f t="shared" si="21"/>
        <v>0</v>
      </c>
      <c r="G29" s="71"/>
      <c r="H29" s="69">
        <v>7</v>
      </c>
      <c r="I29" s="70">
        <f t="shared" si="22"/>
        <v>7</v>
      </c>
      <c r="J29" s="71"/>
      <c r="K29" s="122"/>
      <c r="L29" s="122"/>
      <c r="M29" s="122"/>
      <c r="N29" s="69">
        <v>31</v>
      </c>
      <c r="O29" s="70">
        <f t="shared" si="23"/>
        <v>52</v>
      </c>
      <c r="P29" s="71">
        <v>-21</v>
      </c>
    </row>
    <row r="30" spans="1:26" ht="13.5" hidden="1" customHeight="1" x14ac:dyDescent="0.15">
      <c r="A30" s="86" t="s">
        <v>104</v>
      </c>
      <c r="B30" s="69">
        <v>29</v>
      </c>
      <c r="C30" s="70">
        <f t="shared" si="20"/>
        <v>44</v>
      </c>
      <c r="D30" s="71">
        <v>-15</v>
      </c>
      <c r="E30" s="69"/>
      <c r="F30" s="70">
        <f t="shared" si="21"/>
        <v>0</v>
      </c>
      <c r="G30" s="71"/>
      <c r="H30" s="69">
        <v>34</v>
      </c>
      <c r="I30" s="70">
        <f t="shared" si="22"/>
        <v>55</v>
      </c>
      <c r="J30" s="71">
        <v>-21</v>
      </c>
      <c r="K30" s="122"/>
      <c r="L30" s="122"/>
      <c r="M30" s="122"/>
      <c r="N30" s="69">
        <v>183</v>
      </c>
      <c r="O30" s="70">
        <f t="shared" si="23"/>
        <v>274</v>
      </c>
      <c r="P30" s="71">
        <v>-91</v>
      </c>
    </row>
    <row r="31" spans="1:26" ht="13.5" hidden="1" customHeight="1" x14ac:dyDescent="0.15">
      <c r="A31" s="43" t="s">
        <v>103</v>
      </c>
      <c r="B31" s="69">
        <v>30</v>
      </c>
      <c r="C31" s="70">
        <f t="shared" si="20"/>
        <v>25</v>
      </c>
      <c r="D31" s="71">
        <v>5</v>
      </c>
      <c r="E31" s="69"/>
      <c r="F31" s="70">
        <f t="shared" si="21"/>
        <v>1</v>
      </c>
      <c r="G31" s="71">
        <v>-1</v>
      </c>
      <c r="H31" s="69">
        <v>38</v>
      </c>
      <c r="I31" s="70">
        <f t="shared" si="22"/>
        <v>33</v>
      </c>
      <c r="J31" s="71">
        <v>5</v>
      </c>
      <c r="K31" s="122"/>
      <c r="L31" s="122"/>
      <c r="M31" s="122"/>
      <c r="N31" s="69">
        <v>220</v>
      </c>
      <c r="O31" s="70">
        <f t="shared" si="23"/>
        <v>227</v>
      </c>
      <c r="P31" s="71">
        <v>-7</v>
      </c>
    </row>
    <row r="32" spans="1:26" ht="13.5" hidden="1" customHeight="1" x14ac:dyDescent="0.15">
      <c r="A32" s="43" t="s">
        <v>102</v>
      </c>
      <c r="B32" s="69">
        <v>18</v>
      </c>
      <c r="C32" s="70">
        <f t="shared" si="20"/>
        <v>19</v>
      </c>
      <c r="D32" s="71">
        <v>-1</v>
      </c>
      <c r="E32" s="69"/>
      <c r="F32" s="70">
        <f t="shared" si="21"/>
        <v>0</v>
      </c>
      <c r="G32" s="71"/>
      <c r="H32" s="69">
        <v>21</v>
      </c>
      <c r="I32" s="70">
        <f t="shared" si="22"/>
        <v>26</v>
      </c>
      <c r="J32" s="71">
        <v>-5</v>
      </c>
      <c r="K32" s="122"/>
      <c r="L32" s="122"/>
      <c r="M32" s="122"/>
      <c r="N32" s="69">
        <v>197</v>
      </c>
      <c r="O32" s="70">
        <f t="shared" si="23"/>
        <v>211</v>
      </c>
      <c r="P32" s="71">
        <v>-14</v>
      </c>
    </row>
    <row r="33" spans="1:23" ht="13.5" hidden="1" customHeight="1" x14ac:dyDescent="0.15">
      <c r="A33" s="43" t="s">
        <v>101</v>
      </c>
      <c r="B33" s="69">
        <v>18</v>
      </c>
      <c r="C33" s="70">
        <f t="shared" si="20"/>
        <v>14</v>
      </c>
      <c r="D33" s="71">
        <v>4</v>
      </c>
      <c r="E33" s="69"/>
      <c r="F33" s="70">
        <f t="shared" si="21"/>
        <v>0</v>
      </c>
      <c r="G33" s="71"/>
      <c r="H33" s="69">
        <v>24</v>
      </c>
      <c r="I33" s="70">
        <f t="shared" si="22"/>
        <v>17</v>
      </c>
      <c r="J33" s="71">
        <v>7</v>
      </c>
      <c r="K33" s="122"/>
      <c r="L33" s="122"/>
      <c r="M33" s="122"/>
      <c r="N33" s="69"/>
      <c r="O33" s="70">
        <f t="shared" si="23"/>
        <v>22</v>
      </c>
      <c r="P33" s="71">
        <v>-22</v>
      </c>
    </row>
    <row r="34" spans="1:23" ht="13.5" hidden="1" customHeight="1" x14ac:dyDescent="0.15">
      <c r="A34" s="42" t="s">
        <v>100</v>
      </c>
      <c r="B34" s="72">
        <v>2</v>
      </c>
      <c r="C34" s="73">
        <f t="shared" si="20"/>
        <v>6</v>
      </c>
      <c r="D34" s="74">
        <v>-4</v>
      </c>
      <c r="E34" s="72"/>
      <c r="F34" s="73">
        <f t="shared" si="21"/>
        <v>0</v>
      </c>
      <c r="G34" s="74"/>
      <c r="H34" s="72">
        <v>2</v>
      </c>
      <c r="I34" s="73">
        <f t="shared" si="22"/>
        <v>6</v>
      </c>
      <c r="J34" s="74">
        <v>-4</v>
      </c>
      <c r="K34" s="123"/>
      <c r="L34" s="123"/>
      <c r="M34" s="123"/>
      <c r="N34" s="72">
        <v>102</v>
      </c>
      <c r="O34" s="73">
        <f t="shared" si="23"/>
        <v>149</v>
      </c>
      <c r="P34" s="74">
        <v>-47</v>
      </c>
    </row>
    <row r="35" spans="1:23" ht="13.5" hidden="1" customHeight="1" x14ac:dyDescent="0.15">
      <c r="A35" s="45" t="s">
        <v>113</v>
      </c>
      <c r="B35" s="75">
        <f t="shared" ref="B35:P35" si="24">SUM(B22:B34)</f>
        <v>268</v>
      </c>
      <c r="C35" s="76">
        <f t="shared" si="24"/>
        <v>306</v>
      </c>
      <c r="D35" s="77">
        <f t="shared" si="24"/>
        <v>-38</v>
      </c>
      <c r="E35" s="75">
        <f t="shared" si="24"/>
        <v>0</v>
      </c>
      <c r="F35" s="76">
        <f t="shared" si="24"/>
        <v>2</v>
      </c>
      <c r="G35" s="77">
        <f t="shared" si="24"/>
        <v>-2</v>
      </c>
      <c r="H35" s="75">
        <f t="shared" si="24"/>
        <v>318</v>
      </c>
      <c r="I35" s="76">
        <f t="shared" si="24"/>
        <v>372</v>
      </c>
      <c r="J35" s="77">
        <f t="shared" si="24"/>
        <v>-54</v>
      </c>
      <c r="K35" s="124"/>
      <c r="L35" s="124"/>
      <c r="M35" s="124"/>
      <c r="N35" s="82">
        <f t="shared" si="24"/>
        <v>1963</v>
      </c>
      <c r="O35" s="76">
        <f t="shared" si="24"/>
        <v>2521</v>
      </c>
      <c r="P35" s="77">
        <f t="shared" si="24"/>
        <v>-558</v>
      </c>
    </row>
    <row r="36" spans="1:23" ht="8.25" customHeight="1" x14ac:dyDescent="0.15"/>
    <row r="37" spans="1:23" ht="8.25" customHeight="1" x14ac:dyDescent="0.15"/>
    <row r="38" spans="1:23" ht="13.5" customHeight="1" x14ac:dyDescent="0.15">
      <c r="A38" s="78"/>
      <c r="R38" s="2" t="s">
        <v>20</v>
      </c>
    </row>
    <row r="39" spans="1:23" ht="13.5" customHeight="1" x14ac:dyDescent="0.15">
      <c r="S39" s="382" t="s">
        <v>119</v>
      </c>
      <c r="T39" s="382"/>
      <c r="V39" s="382" t="s">
        <v>150</v>
      </c>
      <c r="W39" s="382"/>
    </row>
    <row r="40" spans="1:23" ht="13.5" customHeight="1" x14ac:dyDescent="0.15">
      <c r="B40" s="2">
        <v>612</v>
      </c>
      <c r="S40" s="134" t="str">
        <f>TEXT(DATE(対象年-1,12,31),"ggge年")</f>
        <v>令和5年</v>
      </c>
      <c r="T40" s="133" t="str">
        <f>TEXT(DATE(対象年,12,31),"ggge年")</f>
        <v>令和6年</v>
      </c>
      <c r="V40" s="134" t="str">
        <f>TEXT(DATE(対象年-1,12,31),"ggge年")</f>
        <v>令和5年</v>
      </c>
      <c r="W40" s="133" t="str">
        <f>TEXT(DATE(対象年,12,31),"ggge年")</f>
        <v>令和6年</v>
      </c>
    </row>
    <row r="41" spans="1:23" ht="13.5" customHeight="1" x14ac:dyDescent="0.15">
      <c r="R41" s="44" t="s">
        <v>112</v>
      </c>
      <c r="S41" s="41" t="e">
        <f>IF(F5&gt;0,F5,NA())</f>
        <v>#N/A</v>
      </c>
      <c r="T41" s="41">
        <f>IF(E5&gt;0,E5,NA())</f>
        <v>1</v>
      </c>
      <c r="U41" s="44" t="s">
        <v>112</v>
      </c>
      <c r="V41" s="99">
        <f>IF(C5&gt;0,C5,NA())</f>
        <v>84</v>
      </c>
      <c r="W41" s="66">
        <f>IF(B5&gt;0,B5,NA())</f>
        <v>73</v>
      </c>
    </row>
    <row r="42" spans="1:23" ht="13.5" customHeight="1" x14ac:dyDescent="0.15">
      <c r="R42" s="43" t="s">
        <v>111</v>
      </c>
      <c r="S42" s="41" t="e">
        <f t="shared" ref="S42:S52" si="25">IF(F6&gt;0,F6,NA())</f>
        <v>#N/A</v>
      </c>
      <c r="T42" s="41" t="e">
        <f t="shared" ref="T42:T52" si="26">IF(E6&gt;0,E6,NA())</f>
        <v>#N/A</v>
      </c>
      <c r="U42" s="43" t="s">
        <v>111</v>
      </c>
      <c r="V42" s="99">
        <f t="shared" ref="V42:V52" si="27">IF(C6&gt;0,C6,NA())</f>
        <v>36</v>
      </c>
      <c r="W42" s="66">
        <f t="shared" ref="W42:W52" si="28">IF(B6&gt;0,B6,NA())</f>
        <v>39</v>
      </c>
    </row>
    <row r="43" spans="1:23" ht="13.5" customHeight="1" x14ac:dyDescent="0.15">
      <c r="R43" s="43" t="s">
        <v>109</v>
      </c>
      <c r="S43" s="41">
        <f t="shared" si="25"/>
        <v>1</v>
      </c>
      <c r="T43" s="41" t="e">
        <f t="shared" si="26"/>
        <v>#N/A</v>
      </c>
      <c r="U43" s="43" t="s">
        <v>109</v>
      </c>
      <c r="V43" s="99">
        <f t="shared" si="27"/>
        <v>4</v>
      </c>
      <c r="W43" s="66">
        <f t="shared" si="28"/>
        <v>6</v>
      </c>
    </row>
    <row r="44" spans="1:23" ht="13.5" customHeight="1" x14ac:dyDescent="0.15">
      <c r="A44" s="78"/>
      <c r="R44" s="43" t="s">
        <v>108</v>
      </c>
      <c r="S44" s="41" t="e">
        <f t="shared" si="25"/>
        <v>#N/A</v>
      </c>
      <c r="T44" s="41" t="e">
        <f t="shared" si="26"/>
        <v>#N/A</v>
      </c>
      <c r="U44" s="43" t="s">
        <v>108</v>
      </c>
      <c r="V44" s="99">
        <f t="shared" si="27"/>
        <v>6</v>
      </c>
      <c r="W44" s="66">
        <f t="shared" si="28"/>
        <v>4</v>
      </c>
    </row>
    <row r="45" spans="1:23" ht="13.5" customHeight="1" x14ac:dyDescent="0.15">
      <c r="R45" s="43" t="s">
        <v>107</v>
      </c>
      <c r="S45" s="41" t="e">
        <f t="shared" si="25"/>
        <v>#N/A</v>
      </c>
      <c r="T45" s="41" t="e">
        <f t="shared" si="26"/>
        <v>#N/A</v>
      </c>
      <c r="U45" s="43" t="s">
        <v>107</v>
      </c>
      <c r="V45" s="99">
        <f t="shared" si="27"/>
        <v>4</v>
      </c>
      <c r="W45" s="66">
        <f t="shared" si="28"/>
        <v>8</v>
      </c>
    </row>
    <row r="46" spans="1:23" ht="13.5" customHeight="1" x14ac:dyDescent="0.15">
      <c r="R46" s="43" t="s">
        <v>106</v>
      </c>
      <c r="S46" s="41">
        <f t="shared" si="25"/>
        <v>1</v>
      </c>
      <c r="T46" s="41" t="e">
        <f t="shared" si="26"/>
        <v>#N/A</v>
      </c>
      <c r="U46" s="43" t="s">
        <v>106</v>
      </c>
      <c r="V46" s="99">
        <f t="shared" si="27"/>
        <v>30</v>
      </c>
      <c r="W46" s="66">
        <f t="shared" si="28"/>
        <v>14</v>
      </c>
    </row>
    <row r="47" spans="1:23" ht="13.5" customHeight="1" x14ac:dyDescent="0.15">
      <c r="R47" s="43" t="s">
        <v>105</v>
      </c>
      <c r="S47" s="41" t="e">
        <f t="shared" si="25"/>
        <v>#N/A</v>
      </c>
      <c r="T47" s="41">
        <f t="shared" si="26"/>
        <v>1</v>
      </c>
      <c r="U47" s="43" t="s">
        <v>105</v>
      </c>
      <c r="V47" s="99">
        <f t="shared" si="27"/>
        <v>4</v>
      </c>
      <c r="W47" s="66">
        <f t="shared" si="28"/>
        <v>9</v>
      </c>
    </row>
    <row r="48" spans="1:23" ht="13.5" customHeight="1" x14ac:dyDescent="0.15">
      <c r="R48" s="43" t="s">
        <v>104</v>
      </c>
      <c r="S48" s="41" t="e">
        <f t="shared" si="25"/>
        <v>#N/A</v>
      </c>
      <c r="T48" s="41">
        <f t="shared" si="26"/>
        <v>1</v>
      </c>
      <c r="U48" s="43" t="s">
        <v>104</v>
      </c>
      <c r="V48" s="99">
        <f t="shared" si="27"/>
        <v>22</v>
      </c>
      <c r="W48" s="66">
        <f t="shared" si="28"/>
        <v>20</v>
      </c>
    </row>
    <row r="49" spans="1:23" ht="13.5" customHeight="1" x14ac:dyDescent="0.15">
      <c r="R49" s="43" t="s">
        <v>103</v>
      </c>
      <c r="S49" s="41">
        <f t="shared" si="25"/>
        <v>3</v>
      </c>
      <c r="T49" s="41" t="e">
        <f t="shared" si="26"/>
        <v>#N/A</v>
      </c>
      <c r="U49" s="43" t="s">
        <v>103</v>
      </c>
      <c r="V49" s="99">
        <f t="shared" si="27"/>
        <v>24</v>
      </c>
      <c r="W49" s="66">
        <f t="shared" si="28"/>
        <v>21</v>
      </c>
    </row>
    <row r="50" spans="1:23" ht="13.5" customHeight="1" x14ac:dyDescent="0.15">
      <c r="R50" s="43" t="s">
        <v>102</v>
      </c>
      <c r="S50" s="41" t="e">
        <f t="shared" si="25"/>
        <v>#N/A</v>
      </c>
      <c r="T50" s="41">
        <f t="shared" si="26"/>
        <v>2</v>
      </c>
      <c r="U50" s="43" t="s">
        <v>102</v>
      </c>
      <c r="V50" s="99">
        <f t="shared" si="27"/>
        <v>25</v>
      </c>
      <c r="W50" s="66">
        <f t="shared" si="28"/>
        <v>26</v>
      </c>
    </row>
    <row r="51" spans="1:23" ht="13.5" customHeight="1" x14ac:dyDescent="0.15">
      <c r="A51" s="78"/>
      <c r="R51" s="43" t="s">
        <v>101</v>
      </c>
      <c r="S51" s="41" t="e">
        <f t="shared" si="25"/>
        <v>#N/A</v>
      </c>
      <c r="T51" s="41" t="e">
        <f t="shared" si="26"/>
        <v>#N/A</v>
      </c>
      <c r="U51" s="43" t="s">
        <v>101</v>
      </c>
      <c r="V51" s="99">
        <f t="shared" si="27"/>
        <v>8</v>
      </c>
      <c r="W51" s="66">
        <f t="shared" si="28"/>
        <v>8</v>
      </c>
    </row>
    <row r="52" spans="1:23" ht="13.5" customHeight="1" x14ac:dyDescent="0.15">
      <c r="R52" s="42" t="s">
        <v>100</v>
      </c>
      <c r="S52" s="41" t="e">
        <f t="shared" si="25"/>
        <v>#N/A</v>
      </c>
      <c r="T52" s="41" t="e">
        <f t="shared" si="26"/>
        <v>#N/A</v>
      </c>
      <c r="U52" s="42" t="s">
        <v>100</v>
      </c>
      <c r="V52" s="99">
        <f t="shared" si="27"/>
        <v>3</v>
      </c>
      <c r="W52" s="66">
        <f t="shared" si="28"/>
        <v>5</v>
      </c>
    </row>
    <row r="53" spans="1:23" ht="13.5" customHeight="1" x14ac:dyDescent="0.15">
      <c r="B53" s="2">
        <v>430</v>
      </c>
      <c r="S53" s="41">
        <f>SUMIF(S41:S52,"&lt;&gt;#N/A")</f>
        <v>5</v>
      </c>
      <c r="T53" s="41">
        <f>SUMIF(T41:T52,"&lt;&gt;#N/A")</f>
        <v>5</v>
      </c>
      <c r="V53" s="41">
        <f>SUMIF(V41:V52,"&lt;&gt;#N/A")</f>
        <v>250</v>
      </c>
      <c r="W53" s="41">
        <f>SUMIF(W41:W52,"&lt;&gt;#N/A")</f>
        <v>233</v>
      </c>
    </row>
    <row r="54" spans="1:23" ht="13.5" customHeight="1" x14ac:dyDescent="0.15">
      <c r="S54" s="41"/>
      <c r="T54" s="41"/>
      <c r="V54" s="41"/>
      <c r="W54" s="41"/>
    </row>
    <row r="55" spans="1:23" ht="13.5" customHeight="1" x14ac:dyDescent="0.15"/>
    <row r="56" spans="1:23" ht="13.5" customHeight="1" x14ac:dyDescent="0.15">
      <c r="B56" s="2">
        <v>419</v>
      </c>
    </row>
    <row r="57" spans="1:23" ht="13.5" customHeight="1" x14ac:dyDescent="0.15"/>
    <row r="58" spans="1:23" ht="3" customHeight="1" x14ac:dyDescent="0.15"/>
    <row r="59" spans="1:23" ht="13.5" customHeight="1" x14ac:dyDescent="0.15">
      <c r="A59" s="78"/>
      <c r="I59" s="55"/>
      <c r="O59" s="55"/>
      <c r="R59" s="55"/>
    </row>
    <row r="60" spans="1:23" ht="15" customHeight="1" x14ac:dyDescent="0.15">
      <c r="I60" s="55"/>
      <c r="O60" s="55"/>
      <c r="R60" s="55"/>
    </row>
    <row r="61" spans="1:23" x14ac:dyDescent="0.15">
      <c r="I61" s="55"/>
      <c r="O61" s="55"/>
      <c r="R61" s="55"/>
    </row>
    <row r="62" spans="1:23" x14ac:dyDescent="0.15">
      <c r="I62" s="55"/>
      <c r="O62" s="55"/>
      <c r="R62" s="55"/>
    </row>
    <row r="63" spans="1:23" x14ac:dyDescent="0.15">
      <c r="I63" s="55"/>
      <c r="O63" s="55"/>
      <c r="R63" s="55"/>
    </row>
    <row r="64" spans="1:23" x14ac:dyDescent="0.15">
      <c r="I64" s="55"/>
      <c r="O64" s="55"/>
      <c r="R64" s="55"/>
    </row>
    <row r="65" spans="9:18" x14ac:dyDescent="0.15">
      <c r="I65" s="55"/>
      <c r="O65" s="55"/>
      <c r="R65" s="55"/>
    </row>
    <row r="66" spans="9:18" x14ac:dyDescent="0.15">
      <c r="I66" s="55"/>
      <c r="O66" s="55"/>
      <c r="R66" s="55"/>
    </row>
    <row r="67" spans="9:18" x14ac:dyDescent="0.15">
      <c r="I67" s="55"/>
      <c r="O67" s="55"/>
      <c r="R67" s="55"/>
    </row>
    <row r="68" spans="9:18" x14ac:dyDescent="0.15">
      <c r="I68" s="55"/>
      <c r="O68" s="55"/>
      <c r="R68" s="55"/>
    </row>
    <row r="69" spans="9:18" x14ac:dyDescent="0.15">
      <c r="I69" s="55"/>
      <c r="O69" s="55"/>
      <c r="R69" s="55"/>
    </row>
    <row r="70" spans="9:18" x14ac:dyDescent="0.15">
      <c r="I70" s="55"/>
      <c r="O70" s="55"/>
      <c r="R70" s="55"/>
    </row>
    <row r="71" spans="9:18" x14ac:dyDescent="0.15">
      <c r="I71" s="55"/>
      <c r="O71" s="55"/>
      <c r="R71" s="55"/>
    </row>
    <row r="72" spans="9:18" x14ac:dyDescent="0.15">
      <c r="I72" s="55"/>
      <c r="O72" s="55"/>
      <c r="R72" s="55"/>
    </row>
    <row r="73" spans="9:18" x14ac:dyDescent="0.15">
      <c r="I73" s="55"/>
      <c r="O73" s="55"/>
      <c r="R73" s="55"/>
    </row>
    <row r="74" spans="9:18" x14ac:dyDescent="0.15">
      <c r="I74" s="55"/>
      <c r="O74" s="55"/>
      <c r="R74" s="55"/>
    </row>
    <row r="75" spans="9:18" x14ac:dyDescent="0.15">
      <c r="I75" s="55"/>
      <c r="O75" s="55"/>
      <c r="R75" s="55"/>
    </row>
    <row r="76" spans="9:18" x14ac:dyDescent="0.15">
      <c r="I76" s="55"/>
      <c r="O76" s="55"/>
      <c r="R76" s="55"/>
    </row>
    <row r="77" spans="9:18" x14ac:dyDescent="0.15">
      <c r="I77" s="55"/>
      <c r="O77" s="55"/>
      <c r="R77" s="55"/>
    </row>
    <row r="78" spans="9:18" x14ac:dyDescent="0.15">
      <c r="I78" s="55"/>
      <c r="O78" s="55"/>
      <c r="R78" s="55"/>
    </row>
    <row r="79" spans="9:18" x14ac:dyDescent="0.15">
      <c r="I79" s="55"/>
      <c r="O79" s="55"/>
      <c r="R79" s="55"/>
    </row>
    <row r="80" spans="9:18" x14ac:dyDescent="0.15">
      <c r="I80" s="55"/>
      <c r="O80" s="55"/>
      <c r="R80" s="55"/>
    </row>
    <row r="81" spans="9:18" x14ac:dyDescent="0.15">
      <c r="I81" s="55"/>
      <c r="O81" s="55"/>
      <c r="R81" s="55"/>
    </row>
    <row r="82" spans="9:18" x14ac:dyDescent="0.15">
      <c r="I82" s="55"/>
      <c r="O82" s="55"/>
      <c r="R82" s="55"/>
    </row>
    <row r="83" spans="9:18" x14ac:dyDescent="0.15">
      <c r="I83" s="55"/>
      <c r="O83" s="55"/>
      <c r="R83" s="55"/>
    </row>
    <row r="84" spans="9:18" x14ac:dyDescent="0.15">
      <c r="I84" s="55"/>
      <c r="O84" s="55"/>
      <c r="R84" s="55"/>
    </row>
    <row r="85" spans="9:18" x14ac:dyDescent="0.15">
      <c r="I85" s="55"/>
      <c r="O85" s="55"/>
      <c r="R85" s="55"/>
    </row>
    <row r="86" spans="9:18" x14ac:dyDescent="0.15">
      <c r="I86" s="55"/>
      <c r="O86" s="55"/>
      <c r="R86" s="55"/>
    </row>
    <row r="87" spans="9:18" x14ac:dyDescent="0.15">
      <c r="I87" s="55"/>
      <c r="O87" s="55"/>
      <c r="R87" s="55"/>
    </row>
    <row r="88" spans="9:18" x14ac:dyDescent="0.15">
      <c r="I88" s="55"/>
      <c r="O88" s="55"/>
      <c r="R88" s="55"/>
    </row>
    <row r="89" spans="9:18" x14ac:dyDescent="0.15">
      <c r="I89" s="55"/>
      <c r="O89" s="55"/>
      <c r="R89" s="55"/>
    </row>
    <row r="90" spans="9:18" x14ac:dyDescent="0.15">
      <c r="I90" s="55"/>
      <c r="O90" s="55"/>
      <c r="R90" s="55"/>
    </row>
    <row r="91" spans="9:18" x14ac:dyDescent="0.15">
      <c r="I91" s="55"/>
      <c r="O91" s="55"/>
      <c r="R91" s="55"/>
    </row>
    <row r="92" spans="9:18" x14ac:dyDescent="0.15">
      <c r="I92" s="55"/>
      <c r="O92" s="55"/>
      <c r="R92" s="55"/>
    </row>
    <row r="93" spans="9:18" x14ac:dyDescent="0.15">
      <c r="I93" s="55"/>
      <c r="O93" s="55"/>
      <c r="R93" s="55"/>
    </row>
    <row r="94" spans="9:18" x14ac:dyDescent="0.15">
      <c r="I94" s="55"/>
      <c r="O94" s="55"/>
      <c r="R94" s="55"/>
    </row>
    <row r="95" spans="9:18" x14ac:dyDescent="0.15">
      <c r="I95" s="55"/>
      <c r="O95" s="55"/>
      <c r="R95" s="55"/>
    </row>
    <row r="96" spans="9:18" x14ac:dyDescent="0.15">
      <c r="I96" s="55"/>
      <c r="O96" s="55"/>
      <c r="R96" s="55"/>
    </row>
    <row r="97" spans="2:18" x14ac:dyDescent="0.15">
      <c r="I97" s="55"/>
      <c r="O97" s="55"/>
      <c r="R97" s="55"/>
    </row>
    <row r="98" spans="2:18" x14ac:dyDescent="0.15">
      <c r="I98" s="55"/>
      <c r="O98" s="55"/>
      <c r="R98" s="55"/>
    </row>
    <row r="99" spans="2:18" x14ac:dyDescent="0.15">
      <c r="I99" s="55"/>
      <c r="O99" s="55"/>
      <c r="R99" s="55"/>
    </row>
    <row r="100" spans="2:18" x14ac:dyDescent="0.15">
      <c r="I100" s="55"/>
      <c r="O100" s="55"/>
      <c r="R100" s="55"/>
    </row>
    <row r="101" spans="2:18" x14ac:dyDescent="0.15">
      <c r="I101" s="55"/>
      <c r="O101" s="55"/>
      <c r="R101" s="55"/>
    </row>
    <row r="102" spans="2:18" x14ac:dyDescent="0.15">
      <c r="I102" s="55"/>
      <c r="O102" s="55"/>
      <c r="R102" s="55"/>
    </row>
    <row r="103" spans="2:18" x14ac:dyDescent="0.15">
      <c r="I103" s="55"/>
      <c r="O103" s="55"/>
      <c r="R103" s="55"/>
    </row>
    <row r="104" spans="2:18" x14ac:dyDescent="0.15">
      <c r="I104" s="55"/>
      <c r="O104" s="55"/>
      <c r="R104" s="55"/>
    </row>
    <row r="105" spans="2:18" x14ac:dyDescent="0.15">
      <c r="I105" s="55"/>
      <c r="O105" s="55"/>
      <c r="R105" s="55"/>
    </row>
    <row r="106" spans="2:18" x14ac:dyDescent="0.15">
      <c r="B106" s="55"/>
      <c r="D106" s="55"/>
      <c r="I106" s="55"/>
      <c r="O106" s="55"/>
      <c r="R106" s="55"/>
    </row>
  </sheetData>
  <mergeCells count="12">
    <mergeCell ref="S39:T39"/>
    <mergeCell ref="V39:W39"/>
    <mergeCell ref="B20:D20"/>
    <mergeCell ref="E20:G20"/>
    <mergeCell ref="H20:J20"/>
    <mergeCell ref="N20:P20"/>
    <mergeCell ref="A3:A4"/>
    <mergeCell ref="B3:D3"/>
    <mergeCell ref="E3:G3"/>
    <mergeCell ref="K3:M3"/>
    <mergeCell ref="N3:P3"/>
    <mergeCell ref="H3:J3"/>
  </mergeCells>
  <phoneticPr fontId="5"/>
  <pageMargins left="0.70866141732283505" right="0.31496062992126" top="0.74803149606299202" bottom="0.74803149606299202" header="0.31496062992126" footer="0.31496062992126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F69"/>
  <sheetViews>
    <sheetView view="pageBreakPreview" zoomScale="160" zoomScaleNormal="100" zoomScaleSheetLayoutView="160" workbookViewId="0">
      <selection activeCell="Q60" sqref="Q60"/>
    </sheetView>
  </sheetViews>
  <sheetFormatPr defaultRowHeight="13.5" x14ac:dyDescent="0.15"/>
  <cols>
    <col min="1" max="1" width="9" style="30"/>
    <col min="2" max="13" width="7" style="30" customWidth="1"/>
    <col min="14" max="15" width="9" style="30"/>
    <col min="16" max="16" width="6.75" style="30" customWidth="1"/>
    <col min="17" max="17" width="9.125" style="30" customWidth="1"/>
    <col min="18" max="18" width="16.375" style="30" customWidth="1"/>
    <col min="19" max="16384" width="9" style="30"/>
  </cols>
  <sheetData>
    <row r="1" spans="1:32" ht="14.25" x14ac:dyDescent="0.15">
      <c r="A1" s="5" t="s">
        <v>142</v>
      </c>
      <c r="E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8.25" customHeight="1" x14ac:dyDescent="0.15">
      <c r="D2" s="5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x14ac:dyDescent="0.15">
      <c r="A3" s="56"/>
      <c r="B3" s="386" t="str">
        <f>TEXT(DATE(対象年,対象月,1),"ggge年")&amp;対象月&amp;"月末"</f>
        <v>令和6年3月末</v>
      </c>
      <c r="C3" s="387"/>
      <c r="D3" s="388"/>
      <c r="E3" s="389"/>
      <c r="F3" s="390" t="str">
        <f>TEXT(DATE(対象年-1,対象月,1),"ggge年")&amp;対象月&amp;"月末"</f>
        <v>令和5年3月末</v>
      </c>
      <c r="G3" s="391"/>
      <c r="H3" s="392"/>
      <c r="I3" s="393"/>
      <c r="J3" s="394" t="s">
        <v>4</v>
      </c>
      <c r="K3" s="395"/>
      <c r="L3" s="396"/>
      <c r="M3" s="39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15">
      <c r="A4" s="40"/>
      <c r="B4" s="111" t="s">
        <v>128</v>
      </c>
      <c r="C4" s="130" t="s">
        <v>1</v>
      </c>
      <c r="D4" s="34" t="s">
        <v>136</v>
      </c>
      <c r="E4" s="151" t="s">
        <v>147</v>
      </c>
      <c r="F4" s="79" t="s">
        <v>128</v>
      </c>
      <c r="G4" s="80" t="s">
        <v>1</v>
      </c>
      <c r="H4" s="80" t="s">
        <v>136</v>
      </c>
      <c r="I4" s="151" t="s">
        <v>147</v>
      </c>
      <c r="J4" s="150" t="s">
        <v>128</v>
      </c>
      <c r="K4" s="34" t="s">
        <v>1</v>
      </c>
      <c r="L4" s="34" t="s">
        <v>136</v>
      </c>
      <c r="M4" s="189" t="s">
        <v>147</v>
      </c>
      <c r="O4"/>
      <c r="P4" t="s">
        <v>156</v>
      </c>
      <c r="Q4" t="s">
        <v>157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15">
      <c r="A5" s="47" t="s">
        <v>72</v>
      </c>
      <c r="B5" s="227">
        <f t="shared" ref="B5:B22" si="0">SUMIFS(発生場所別集計_人身事故,発生場所別集計_年,対象年,発生場所別集計_発生場所,$A5,発生場所別集計_月,"&lt;="&amp;対象月)</f>
        <v>109</v>
      </c>
      <c r="C5" s="228">
        <f t="shared" ref="C5:C22" si="1">SUMIFS(発生場所別集計_死者数,発生場所別集計_年,対象年,発生場所別集計_発生場所,$A5,発生場所別集計_月,"&lt;="&amp;対象月)</f>
        <v>1</v>
      </c>
      <c r="D5" s="229">
        <f t="shared" ref="D5:D22" si="2">SUMIFS(発生場所別集計_重傷者数,発生場所別集計_年,対象年,発生場所別集計_発生場所,$A5,発生場所別集計_月,"&lt;="&amp;対象月) + SUMIFS(発生場所別集計_軽傷者数,発生場所別集計_年,対象年,発生場所別集計_発生場所,$A5,発生場所別集計_月,"&lt;="&amp;対象月)</f>
        <v>129</v>
      </c>
      <c r="E5" s="230">
        <f t="shared" ref="E5:E22" si="3">SUMIFS(発生場所別集計_重傷者数,発生場所別集計_年,対象年,発生場所別集計_発生場所,$A5,発生場所別集計_月,"&lt;="&amp;対象月)</f>
        <v>18</v>
      </c>
      <c r="F5" s="227">
        <f t="shared" ref="F5:F22" si="4">SUMIFS(発生場所別集計_人身事故,発生場所別集計_年,対象年-1,発生場所別集計_発生場所,$A5,発生場所別集計_月,"&lt;="&amp;対象月)</f>
        <v>120</v>
      </c>
      <c r="G5" s="228">
        <f t="shared" ref="G5:G22" si="5">SUMIFS(発生場所別集計_死者数,発生場所別集計_年,対象年-1,発生場所別集計_発生場所,$A5,発生場所別集計_月,"&lt;="&amp;対象月)</f>
        <v>0</v>
      </c>
      <c r="H5" s="229">
        <f t="shared" ref="H5:H22" si="6">SUMIFS(発生場所別集計_重傷者数,発生場所別集計_年,対象年-1,発生場所別集計_発生場所,$A5,発生場所別集計_月,"&lt;="&amp;対象月) + SUMIFS(発生場所別集計_軽傷者数,発生場所別集計_年,対象年-1,発生場所別集計_発生場所,$A5,発生場所別集計_月,"&lt;="&amp;対象月)</f>
        <v>137</v>
      </c>
      <c r="I5" s="230">
        <f t="shared" ref="I5:I22" si="7">SUMIFS(発生場所別集計_重傷者数,発生場所別集計_年,対象年-1,発生場所別集計_発生場所,$A5,発生場所別集計_月,"&lt;="&amp;対象月)</f>
        <v>15</v>
      </c>
      <c r="J5" s="152">
        <f>B5-F5</f>
        <v>-11</v>
      </c>
      <c r="K5" s="153">
        <f>C5-G5</f>
        <v>1</v>
      </c>
      <c r="L5" s="153">
        <f t="shared" ref="L5:L22" si="8">D5-H5</f>
        <v>-8</v>
      </c>
      <c r="M5" s="154">
        <f t="shared" ref="M5:M22" si="9">E5-I5</f>
        <v>3</v>
      </c>
      <c r="O5" s="243" t="str">
        <f>A5</f>
        <v>福井市</v>
      </c>
      <c r="P5" s="244">
        <f>C5</f>
        <v>1</v>
      </c>
      <c r="Q5" s="244">
        <f t="shared" ref="Q5:Q22" si="10">SUMIFS(発生場所別集計_死者数,発生場所別集計_年,対象年,発生場所別集計_発生場所,$A5,発生場所別集計_死者年齢,"&gt;=65",発生場所別集計_月,"&lt;="&amp;対象月)</f>
        <v>1</v>
      </c>
      <c r="R5" t="str">
        <f>O5&amp;"　"&amp;P5&amp;"人"&amp;"（"&amp;Q5&amp;"人）"</f>
        <v>福井市　1人（1人）</v>
      </c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15">
      <c r="A6" s="48" t="s">
        <v>123</v>
      </c>
      <c r="B6" s="231">
        <f t="shared" si="0"/>
        <v>3</v>
      </c>
      <c r="C6" s="232">
        <f t="shared" si="1"/>
        <v>0</v>
      </c>
      <c r="D6" s="233">
        <f t="shared" si="2"/>
        <v>4</v>
      </c>
      <c r="E6" s="234">
        <f t="shared" si="3"/>
        <v>0</v>
      </c>
      <c r="F6" s="231">
        <f t="shared" si="4"/>
        <v>0</v>
      </c>
      <c r="G6" s="232">
        <f t="shared" si="5"/>
        <v>0</v>
      </c>
      <c r="H6" s="233">
        <f t="shared" si="6"/>
        <v>0</v>
      </c>
      <c r="I6" s="234">
        <f t="shared" si="7"/>
        <v>0</v>
      </c>
      <c r="J6" s="155">
        <f>B6-F6</f>
        <v>3</v>
      </c>
      <c r="K6" s="156">
        <f>C6-G6</f>
        <v>0</v>
      </c>
      <c r="L6" s="157">
        <f t="shared" si="8"/>
        <v>4</v>
      </c>
      <c r="M6" s="158">
        <f t="shared" si="9"/>
        <v>0</v>
      </c>
      <c r="N6" s="56"/>
      <c r="O6" s="243" t="str">
        <f t="shared" ref="O6:O22" si="11">A6</f>
        <v>永平寺町</v>
      </c>
      <c r="P6" s="244">
        <f t="shared" ref="P6:P22" si="12">C6</f>
        <v>0</v>
      </c>
      <c r="Q6" s="244">
        <f t="shared" si="10"/>
        <v>0</v>
      </c>
      <c r="R6" s="242" t="str">
        <f t="shared" ref="R6:R22" si="13">O6&amp;"　"&amp;P6&amp;"人"&amp;"（"&amp;Q6&amp;"人）"</f>
        <v>永平寺町　0人（0人）</v>
      </c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15">
      <c r="A7" s="48" t="s">
        <v>73</v>
      </c>
      <c r="B7" s="231">
        <f t="shared" si="0"/>
        <v>6</v>
      </c>
      <c r="C7" s="232">
        <f t="shared" si="1"/>
        <v>0</v>
      </c>
      <c r="D7" s="233">
        <f t="shared" si="2"/>
        <v>6</v>
      </c>
      <c r="E7" s="234">
        <f t="shared" si="3"/>
        <v>2</v>
      </c>
      <c r="F7" s="231">
        <f t="shared" si="4"/>
        <v>4</v>
      </c>
      <c r="G7" s="232">
        <f t="shared" si="5"/>
        <v>1</v>
      </c>
      <c r="H7" s="233">
        <f t="shared" si="6"/>
        <v>3</v>
      </c>
      <c r="I7" s="234">
        <f t="shared" si="7"/>
        <v>2</v>
      </c>
      <c r="J7" s="155">
        <f t="shared" ref="J7:J22" si="14">B7-F7</f>
        <v>2</v>
      </c>
      <c r="K7" s="156">
        <f t="shared" ref="K7:K22" si="15">C7-G7</f>
        <v>-1</v>
      </c>
      <c r="L7" s="157">
        <f t="shared" si="8"/>
        <v>3</v>
      </c>
      <c r="M7" s="158">
        <f t="shared" si="9"/>
        <v>0</v>
      </c>
      <c r="N7" s="56"/>
      <c r="O7" s="243" t="str">
        <f t="shared" si="11"/>
        <v>大野市</v>
      </c>
      <c r="P7" s="244">
        <f t="shared" si="12"/>
        <v>0</v>
      </c>
      <c r="Q7" s="244">
        <f t="shared" si="10"/>
        <v>0</v>
      </c>
      <c r="R7" s="242" t="str">
        <f t="shared" si="13"/>
        <v>大野市　0人（0人）</v>
      </c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15">
      <c r="A8" s="48" t="s">
        <v>74</v>
      </c>
      <c r="B8" s="231">
        <f t="shared" si="0"/>
        <v>4</v>
      </c>
      <c r="C8" s="232">
        <f t="shared" si="1"/>
        <v>0</v>
      </c>
      <c r="D8" s="233">
        <f t="shared" si="2"/>
        <v>4</v>
      </c>
      <c r="E8" s="234">
        <f t="shared" si="3"/>
        <v>0</v>
      </c>
      <c r="F8" s="231">
        <f t="shared" si="4"/>
        <v>6</v>
      </c>
      <c r="G8" s="232">
        <f t="shared" si="5"/>
        <v>0</v>
      </c>
      <c r="H8" s="233">
        <f t="shared" si="6"/>
        <v>6</v>
      </c>
      <c r="I8" s="234">
        <f t="shared" si="7"/>
        <v>4</v>
      </c>
      <c r="J8" s="159">
        <f t="shared" si="14"/>
        <v>-2</v>
      </c>
      <c r="K8" s="156">
        <f t="shared" si="15"/>
        <v>0</v>
      </c>
      <c r="L8" s="157">
        <f t="shared" si="8"/>
        <v>-2</v>
      </c>
      <c r="M8" s="158">
        <f t="shared" si="9"/>
        <v>-4</v>
      </c>
      <c r="N8" s="56"/>
      <c r="O8" s="243" t="str">
        <f t="shared" si="11"/>
        <v>勝山市</v>
      </c>
      <c r="P8" s="244">
        <f t="shared" si="12"/>
        <v>0</v>
      </c>
      <c r="Q8" s="244">
        <f t="shared" si="10"/>
        <v>0</v>
      </c>
      <c r="R8" s="242" t="str">
        <f t="shared" si="13"/>
        <v>勝山市　0人（0人）</v>
      </c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15">
      <c r="A9" s="48" t="s">
        <v>75</v>
      </c>
      <c r="B9" s="231">
        <f t="shared" si="0"/>
        <v>9</v>
      </c>
      <c r="C9" s="232">
        <f t="shared" si="1"/>
        <v>0</v>
      </c>
      <c r="D9" s="233">
        <f t="shared" si="2"/>
        <v>12</v>
      </c>
      <c r="E9" s="234">
        <f t="shared" si="3"/>
        <v>3</v>
      </c>
      <c r="F9" s="231">
        <f t="shared" si="4"/>
        <v>4</v>
      </c>
      <c r="G9" s="232">
        <f t="shared" si="5"/>
        <v>0</v>
      </c>
      <c r="H9" s="233">
        <f t="shared" si="6"/>
        <v>6</v>
      </c>
      <c r="I9" s="234">
        <f t="shared" si="7"/>
        <v>3</v>
      </c>
      <c r="J9" s="155">
        <f t="shared" si="14"/>
        <v>5</v>
      </c>
      <c r="K9" s="156">
        <f t="shared" si="15"/>
        <v>0</v>
      </c>
      <c r="L9" s="157">
        <f t="shared" si="8"/>
        <v>6</v>
      </c>
      <c r="M9" s="158">
        <f t="shared" si="9"/>
        <v>0</v>
      </c>
      <c r="N9" s="56"/>
      <c r="O9" s="243" t="str">
        <f t="shared" si="11"/>
        <v>あわら市</v>
      </c>
      <c r="P9" s="244">
        <f t="shared" si="12"/>
        <v>0</v>
      </c>
      <c r="Q9" s="244">
        <f t="shared" si="10"/>
        <v>0</v>
      </c>
      <c r="R9" s="242" t="str">
        <f t="shared" si="13"/>
        <v>あわら市　0人（0人）</v>
      </c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15">
      <c r="A10" s="85" t="s">
        <v>76</v>
      </c>
      <c r="B10" s="231">
        <f t="shared" si="0"/>
        <v>22</v>
      </c>
      <c r="C10" s="232">
        <f t="shared" si="1"/>
        <v>1</v>
      </c>
      <c r="D10" s="233">
        <f t="shared" si="2"/>
        <v>22</v>
      </c>
      <c r="E10" s="234">
        <f t="shared" si="3"/>
        <v>3</v>
      </c>
      <c r="F10" s="231">
        <f t="shared" si="4"/>
        <v>34</v>
      </c>
      <c r="G10" s="232">
        <f t="shared" si="5"/>
        <v>1</v>
      </c>
      <c r="H10" s="233">
        <f t="shared" si="6"/>
        <v>37</v>
      </c>
      <c r="I10" s="234">
        <f t="shared" si="7"/>
        <v>1</v>
      </c>
      <c r="J10" s="159">
        <f t="shared" si="14"/>
        <v>-12</v>
      </c>
      <c r="K10" s="156">
        <f t="shared" si="15"/>
        <v>0</v>
      </c>
      <c r="L10" s="157">
        <f t="shared" si="8"/>
        <v>-15</v>
      </c>
      <c r="M10" s="158">
        <f t="shared" si="9"/>
        <v>2</v>
      </c>
      <c r="N10" s="56"/>
      <c r="O10" s="243" t="str">
        <f t="shared" si="11"/>
        <v>坂井市</v>
      </c>
      <c r="P10" s="244">
        <f t="shared" si="12"/>
        <v>1</v>
      </c>
      <c r="Q10" s="244">
        <f t="shared" si="10"/>
        <v>1</v>
      </c>
      <c r="R10" s="242" t="str">
        <f t="shared" si="13"/>
        <v>坂井市　1人（1人）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15">
      <c r="A11" s="48" t="s">
        <v>77</v>
      </c>
      <c r="B11" s="231">
        <f t="shared" si="0"/>
        <v>2</v>
      </c>
      <c r="C11" s="232">
        <f t="shared" si="1"/>
        <v>1</v>
      </c>
      <c r="D11" s="233">
        <f t="shared" si="2"/>
        <v>1</v>
      </c>
      <c r="E11" s="234">
        <f t="shared" si="3"/>
        <v>0</v>
      </c>
      <c r="F11" s="231">
        <f t="shared" si="4"/>
        <v>0</v>
      </c>
      <c r="G11" s="232">
        <f t="shared" si="5"/>
        <v>0</v>
      </c>
      <c r="H11" s="233">
        <f t="shared" si="6"/>
        <v>0</v>
      </c>
      <c r="I11" s="234">
        <f t="shared" si="7"/>
        <v>0</v>
      </c>
      <c r="J11" s="155">
        <f t="shared" si="14"/>
        <v>2</v>
      </c>
      <c r="K11" s="156">
        <f t="shared" si="15"/>
        <v>1</v>
      </c>
      <c r="L11" s="157">
        <f t="shared" si="8"/>
        <v>1</v>
      </c>
      <c r="M11" s="158">
        <f t="shared" si="9"/>
        <v>0</v>
      </c>
      <c r="N11" s="56"/>
      <c r="O11" s="243" t="str">
        <f t="shared" si="11"/>
        <v>越前町</v>
      </c>
      <c r="P11" s="244">
        <f t="shared" si="12"/>
        <v>1</v>
      </c>
      <c r="Q11" s="244">
        <f t="shared" si="10"/>
        <v>1</v>
      </c>
      <c r="R11" s="242" t="str">
        <f t="shared" si="13"/>
        <v>越前町　1人（1人）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15">
      <c r="A12" s="48" t="s">
        <v>78</v>
      </c>
      <c r="B12" s="231">
        <f t="shared" si="0"/>
        <v>18</v>
      </c>
      <c r="C12" s="232">
        <f t="shared" si="1"/>
        <v>0</v>
      </c>
      <c r="D12" s="233">
        <f t="shared" si="2"/>
        <v>24</v>
      </c>
      <c r="E12" s="234">
        <f t="shared" si="3"/>
        <v>5</v>
      </c>
      <c r="F12" s="231">
        <f t="shared" si="4"/>
        <v>22</v>
      </c>
      <c r="G12" s="232">
        <f t="shared" si="5"/>
        <v>0</v>
      </c>
      <c r="H12" s="233">
        <f t="shared" si="6"/>
        <v>24</v>
      </c>
      <c r="I12" s="234">
        <f t="shared" si="7"/>
        <v>4</v>
      </c>
      <c r="J12" s="155">
        <f t="shared" si="14"/>
        <v>-4</v>
      </c>
      <c r="K12" s="156">
        <f t="shared" si="15"/>
        <v>0</v>
      </c>
      <c r="L12" s="157">
        <f t="shared" si="8"/>
        <v>0</v>
      </c>
      <c r="M12" s="158">
        <f t="shared" si="9"/>
        <v>1</v>
      </c>
      <c r="N12" s="56"/>
      <c r="O12" s="243" t="str">
        <f t="shared" si="11"/>
        <v>鯖江市</v>
      </c>
      <c r="P12" s="244">
        <f t="shared" si="12"/>
        <v>0</v>
      </c>
      <c r="Q12" s="244">
        <f t="shared" si="10"/>
        <v>0</v>
      </c>
      <c r="R12" s="242" t="str">
        <f t="shared" si="13"/>
        <v>鯖江市　0人（0人）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15">
      <c r="A13" s="48" t="s">
        <v>79</v>
      </c>
      <c r="B13" s="231">
        <f t="shared" si="0"/>
        <v>0</v>
      </c>
      <c r="C13" s="232">
        <f t="shared" si="1"/>
        <v>0</v>
      </c>
      <c r="D13" s="233">
        <f t="shared" si="2"/>
        <v>0</v>
      </c>
      <c r="E13" s="234">
        <f t="shared" si="3"/>
        <v>0</v>
      </c>
      <c r="F13" s="231">
        <f t="shared" si="4"/>
        <v>0</v>
      </c>
      <c r="G13" s="232">
        <f t="shared" si="5"/>
        <v>0</v>
      </c>
      <c r="H13" s="233">
        <f t="shared" si="6"/>
        <v>0</v>
      </c>
      <c r="I13" s="234">
        <f t="shared" si="7"/>
        <v>0</v>
      </c>
      <c r="J13" s="155">
        <f t="shared" si="14"/>
        <v>0</v>
      </c>
      <c r="K13" s="156">
        <f t="shared" si="15"/>
        <v>0</v>
      </c>
      <c r="L13" s="157">
        <f t="shared" si="8"/>
        <v>0</v>
      </c>
      <c r="M13" s="158">
        <f t="shared" si="9"/>
        <v>0</v>
      </c>
      <c r="O13" s="243" t="str">
        <f t="shared" si="11"/>
        <v>池田町</v>
      </c>
      <c r="P13" s="244">
        <f t="shared" si="12"/>
        <v>0</v>
      </c>
      <c r="Q13" s="244">
        <f t="shared" si="10"/>
        <v>0</v>
      </c>
      <c r="R13" s="242" t="str">
        <f t="shared" si="13"/>
        <v>池田町　0人（0人）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x14ac:dyDescent="0.15">
      <c r="A14" s="48" t="s">
        <v>80</v>
      </c>
      <c r="B14" s="231">
        <f t="shared" si="0"/>
        <v>18</v>
      </c>
      <c r="C14" s="232">
        <f t="shared" si="1"/>
        <v>0</v>
      </c>
      <c r="D14" s="233">
        <f t="shared" si="2"/>
        <v>18</v>
      </c>
      <c r="E14" s="234">
        <f t="shared" si="3"/>
        <v>6</v>
      </c>
      <c r="F14" s="231">
        <f t="shared" si="4"/>
        <v>21</v>
      </c>
      <c r="G14" s="232">
        <f t="shared" si="5"/>
        <v>3</v>
      </c>
      <c r="H14" s="233">
        <f t="shared" si="6"/>
        <v>20</v>
      </c>
      <c r="I14" s="234">
        <f t="shared" si="7"/>
        <v>4</v>
      </c>
      <c r="J14" s="155">
        <f t="shared" si="14"/>
        <v>-3</v>
      </c>
      <c r="K14" s="156">
        <f t="shared" si="15"/>
        <v>-3</v>
      </c>
      <c r="L14" s="157">
        <f t="shared" si="8"/>
        <v>-2</v>
      </c>
      <c r="M14" s="158">
        <f t="shared" si="9"/>
        <v>2</v>
      </c>
      <c r="O14" s="243" t="str">
        <f t="shared" si="11"/>
        <v>越前市</v>
      </c>
      <c r="P14" s="244">
        <f t="shared" si="12"/>
        <v>0</v>
      </c>
      <c r="Q14" s="244">
        <f t="shared" si="10"/>
        <v>0</v>
      </c>
      <c r="R14" s="242" t="str">
        <f t="shared" si="13"/>
        <v>越前市　0人（0人）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15">
      <c r="A15" s="48" t="s">
        <v>81</v>
      </c>
      <c r="B15" s="231">
        <f t="shared" si="0"/>
        <v>3</v>
      </c>
      <c r="C15" s="232">
        <f t="shared" si="1"/>
        <v>0</v>
      </c>
      <c r="D15" s="233">
        <f t="shared" si="2"/>
        <v>3</v>
      </c>
      <c r="E15" s="234">
        <f t="shared" si="3"/>
        <v>0</v>
      </c>
      <c r="F15" s="231">
        <f t="shared" si="4"/>
        <v>3</v>
      </c>
      <c r="G15" s="232">
        <f t="shared" si="5"/>
        <v>0</v>
      </c>
      <c r="H15" s="233">
        <f t="shared" si="6"/>
        <v>3</v>
      </c>
      <c r="I15" s="234">
        <f t="shared" si="7"/>
        <v>1</v>
      </c>
      <c r="J15" s="155">
        <f t="shared" si="14"/>
        <v>0</v>
      </c>
      <c r="K15" s="156">
        <f t="shared" si="15"/>
        <v>0</v>
      </c>
      <c r="L15" s="157">
        <f t="shared" si="8"/>
        <v>0</v>
      </c>
      <c r="M15" s="158">
        <f t="shared" si="9"/>
        <v>-1</v>
      </c>
      <c r="N15" s="105"/>
      <c r="O15" s="243" t="str">
        <f t="shared" si="11"/>
        <v>南越前町</v>
      </c>
      <c r="P15" s="244">
        <f t="shared" si="12"/>
        <v>0</v>
      </c>
      <c r="Q15" s="244">
        <f t="shared" si="10"/>
        <v>0</v>
      </c>
      <c r="R15" s="242" t="str">
        <f t="shared" si="13"/>
        <v>南越前町　0人（0人）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x14ac:dyDescent="0.15">
      <c r="A16" s="48" t="s">
        <v>124</v>
      </c>
      <c r="B16" s="231">
        <f t="shared" si="0"/>
        <v>20</v>
      </c>
      <c r="C16" s="232">
        <f t="shared" si="1"/>
        <v>2</v>
      </c>
      <c r="D16" s="233">
        <f t="shared" si="2"/>
        <v>20</v>
      </c>
      <c r="E16" s="234">
        <f t="shared" si="3"/>
        <v>5</v>
      </c>
      <c r="F16" s="231">
        <f t="shared" si="4"/>
        <v>20</v>
      </c>
      <c r="G16" s="232">
        <f t="shared" si="5"/>
        <v>0</v>
      </c>
      <c r="H16" s="233">
        <f t="shared" si="6"/>
        <v>21</v>
      </c>
      <c r="I16" s="234">
        <f t="shared" si="7"/>
        <v>8</v>
      </c>
      <c r="J16" s="155">
        <f t="shared" si="14"/>
        <v>0</v>
      </c>
      <c r="K16" s="156">
        <f t="shared" si="15"/>
        <v>2</v>
      </c>
      <c r="L16" s="157">
        <f t="shared" si="8"/>
        <v>-1</v>
      </c>
      <c r="M16" s="158">
        <f t="shared" si="9"/>
        <v>-3</v>
      </c>
      <c r="O16" s="243" t="str">
        <f t="shared" si="11"/>
        <v>敦賀市</v>
      </c>
      <c r="P16" s="244">
        <f t="shared" si="12"/>
        <v>2</v>
      </c>
      <c r="Q16" s="244">
        <f t="shared" si="10"/>
        <v>2</v>
      </c>
      <c r="R16" s="242" t="str">
        <f t="shared" si="13"/>
        <v>敦賀市　2人（2人）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15">
      <c r="A17" s="85" t="s">
        <v>82</v>
      </c>
      <c r="B17" s="231">
        <f t="shared" si="0"/>
        <v>4</v>
      </c>
      <c r="C17" s="232">
        <f t="shared" si="1"/>
        <v>0</v>
      </c>
      <c r="D17" s="233">
        <f t="shared" si="2"/>
        <v>5</v>
      </c>
      <c r="E17" s="234">
        <f t="shared" si="3"/>
        <v>0</v>
      </c>
      <c r="F17" s="231">
        <f t="shared" si="4"/>
        <v>3</v>
      </c>
      <c r="G17" s="232">
        <f t="shared" si="5"/>
        <v>0</v>
      </c>
      <c r="H17" s="233">
        <f t="shared" si="6"/>
        <v>3</v>
      </c>
      <c r="I17" s="234">
        <f t="shared" si="7"/>
        <v>1</v>
      </c>
      <c r="J17" s="155">
        <f t="shared" si="14"/>
        <v>1</v>
      </c>
      <c r="K17" s="156">
        <f t="shared" si="15"/>
        <v>0</v>
      </c>
      <c r="L17" s="157">
        <f t="shared" si="8"/>
        <v>2</v>
      </c>
      <c r="M17" s="158">
        <f t="shared" si="9"/>
        <v>-1</v>
      </c>
      <c r="O17" s="243" t="str">
        <f t="shared" si="11"/>
        <v>美浜町</v>
      </c>
      <c r="P17" s="244">
        <f t="shared" si="12"/>
        <v>0</v>
      </c>
      <c r="Q17" s="244">
        <f t="shared" si="10"/>
        <v>0</v>
      </c>
      <c r="R17" s="242" t="str">
        <f t="shared" si="13"/>
        <v>美浜町　0人（0人）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15">
      <c r="A18" s="48" t="s">
        <v>83</v>
      </c>
      <c r="B18" s="231">
        <f t="shared" si="0"/>
        <v>5</v>
      </c>
      <c r="C18" s="232">
        <f t="shared" si="1"/>
        <v>0</v>
      </c>
      <c r="D18" s="233">
        <f t="shared" si="2"/>
        <v>6</v>
      </c>
      <c r="E18" s="234">
        <f t="shared" si="3"/>
        <v>3</v>
      </c>
      <c r="F18" s="231">
        <f t="shared" si="4"/>
        <v>4</v>
      </c>
      <c r="G18" s="232">
        <f t="shared" si="5"/>
        <v>0</v>
      </c>
      <c r="H18" s="233">
        <f t="shared" si="6"/>
        <v>7</v>
      </c>
      <c r="I18" s="234">
        <f t="shared" si="7"/>
        <v>1</v>
      </c>
      <c r="J18" s="155">
        <f t="shared" si="14"/>
        <v>1</v>
      </c>
      <c r="K18" s="156">
        <f t="shared" si="15"/>
        <v>0</v>
      </c>
      <c r="L18" s="157">
        <f t="shared" si="8"/>
        <v>-1</v>
      </c>
      <c r="M18" s="158">
        <f t="shared" si="9"/>
        <v>2</v>
      </c>
      <c r="O18" s="243" t="str">
        <f t="shared" si="11"/>
        <v>小浜市</v>
      </c>
      <c r="P18" s="244">
        <f t="shared" si="12"/>
        <v>0</v>
      </c>
      <c r="Q18" s="244">
        <f t="shared" si="10"/>
        <v>0</v>
      </c>
      <c r="R18" s="242" t="str">
        <f t="shared" si="13"/>
        <v>小浜市　0人（0人）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15">
      <c r="A19" s="48" t="s">
        <v>84</v>
      </c>
      <c r="B19" s="231">
        <f t="shared" si="0"/>
        <v>0</v>
      </c>
      <c r="C19" s="232">
        <f t="shared" si="1"/>
        <v>0</v>
      </c>
      <c r="D19" s="233">
        <f t="shared" si="2"/>
        <v>0</v>
      </c>
      <c r="E19" s="234">
        <f t="shared" si="3"/>
        <v>0</v>
      </c>
      <c r="F19" s="231">
        <f t="shared" si="4"/>
        <v>1</v>
      </c>
      <c r="G19" s="232">
        <f t="shared" si="5"/>
        <v>0</v>
      </c>
      <c r="H19" s="233">
        <f t="shared" si="6"/>
        <v>2</v>
      </c>
      <c r="I19" s="234">
        <f t="shared" si="7"/>
        <v>0</v>
      </c>
      <c r="J19" s="155">
        <f t="shared" si="14"/>
        <v>-1</v>
      </c>
      <c r="K19" s="156">
        <f t="shared" si="15"/>
        <v>0</v>
      </c>
      <c r="L19" s="157">
        <f t="shared" si="8"/>
        <v>-2</v>
      </c>
      <c r="M19" s="158">
        <f t="shared" si="9"/>
        <v>0</v>
      </c>
      <c r="O19" s="243" t="str">
        <f t="shared" si="11"/>
        <v>高浜町</v>
      </c>
      <c r="P19" s="244">
        <f t="shared" si="12"/>
        <v>0</v>
      </c>
      <c r="Q19" s="244">
        <f t="shared" si="10"/>
        <v>0</v>
      </c>
      <c r="R19" s="242" t="str">
        <f t="shared" si="13"/>
        <v>高浜町　0人（0人）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15">
      <c r="A20" s="48" t="s">
        <v>85</v>
      </c>
      <c r="B20" s="231">
        <f t="shared" si="0"/>
        <v>1</v>
      </c>
      <c r="C20" s="232">
        <f t="shared" si="1"/>
        <v>0</v>
      </c>
      <c r="D20" s="233">
        <f t="shared" si="2"/>
        <v>1</v>
      </c>
      <c r="E20" s="234">
        <f t="shared" si="3"/>
        <v>0</v>
      </c>
      <c r="F20" s="231">
        <f t="shared" si="4"/>
        <v>1</v>
      </c>
      <c r="G20" s="232">
        <f t="shared" si="5"/>
        <v>0</v>
      </c>
      <c r="H20" s="233">
        <f t="shared" si="6"/>
        <v>1</v>
      </c>
      <c r="I20" s="234">
        <f t="shared" si="7"/>
        <v>0</v>
      </c>
      <c r="J20" s="159">
        <f t="shared" si="14"/>
        <v>0</v>
      </c>
      <c r="K20" s="156">
        <f t="shared" si="15"/>
        <v>0</v>
      </c>
      <c r="L20" s="156">
        <f t="shared" si="8"/>
        <v>0</v>
      </c>
      <c r="M20" s="158">
        <f t="shared" si="9"/>
        <v>0</v>
      </c>
      <c r="O20" s="243" t="str">
        <f t="shared" si="11"/>
        <v>おおい町</v>
      </c>
      <c r="P20" s="244">
        <f t="shared" si="12"/>
        <v>0</v>
      </c>
      <c r="Q20" s="244">
        <f t="shared" si="10"/>
        <v>0</v>
      </c>
      <c r="R20" s="242" t="str">
        <f t="shared" si="13"/>
        <v>おおい町　0人（0人）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15">
      <c r="A21" s="49" t="s">
        <v>86</v>
      </c>
      <c r="B21" s="231">
        <f t="shared" si="0"/>
        <v>4</v>
      </c>
      <c r="C21" s="232">
        <f t="shared" si="1"/>
        <v>0</v>
      </c>
      <c r="D21" s="233">
        <f t="shared" si="2"/>
        <v>7</v>
      </c>
      <c r="E21" s="234">
        <f t="shared" si="3"/>
        <v>3</v>
      </c>
      <c r="F21" s="231">
        <f t="shared" si="4"/>
        <v>4</v>
      </c>
      <c r="G21" s="232">
        <f t="shared" si="5"/>
        <v>0</v>
      </c>
      <c r="H21" s="233">
        <f t="shared" si="6"/>
        <v>4</v>
      </c>
      <c r="I21" s="234">
        <f t="shared" si="7"/>
        <v>2</v>
      </c>
      <c r="J21" s="155">
        <f t="shared" si="14"/>
        <v>0</v>
      </c>
      <c r="K21" s="156">
        <f t="shared" si="15"/>
        <v>0</v>
      </c>
      <c r="L21" s="157">
        <f t="shared" si="8"/>
        <v>3</v>
      </c>
      <c r="M21" s="158">
        <f t="shared" si="9"/>
        <v>1</v>
      </c>
      <c r="O21" s="243" t="str">
        <f t="shared" si="11"/>
        <v>若狭町</v>
      </c>
      <c r="P21" s="244">
        <f t="shared" si="12"/>
        <v>0</v>
      </c>
      <c r="Q21" s="244">
        <f t="shared" si="10"/>
        <v>0</v>
      </c>
      <c r="R21" s="242" t="str">
        <f t="shared" si="13"/>
        <v>若狭町　0人（0人）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15">
      <c r="A22" s="51" t="s">
        <v>125</v>
      </c>
      <c r="B22" s="235">
        <f t="shared" si="0"/>
        <v>5</v>
      </c>
      <c r="C22" s="236">
        <f t="shared" si="1"/>
        <v>0</v>
      </c>
      <c r="D22" s="237">
        <f t="shared" si="2"/>
        <v>6</v>
      </c>
      <c r="E22" s="238">
        <f t="shared" si="3"/>
        <v>2</v>
      </c>
      <c r="F22" s="239">
        <f t="shared" si="4"/>
        <v>3</v>
      </c>
      <c r="G22" s="240">
        <f t="shared" si="5"/>
        <v>0</v>
      </c>
      <c r="H22" s="240">
        <f t="shared" si="6"/>
        <v>4</v>
      </c>
      <c r="I22" s="241">
        <f t="shared" si="7"/>
        <v>1</v>
      </c>
      <c r="J22" s="160">
        <f t="shared" si="14"/>
        <v>2</v>
      </c>
      <c r="K22" s="156">
        <f t="shared" si="15"/>
        <v>0</v>
      </c>
      <c r="L22" s="161">
        <f t="shared" si="8"/>
        <v>2</v>
      </c>
      <c r="M22" s="158">
        <f t="shared" si="9"/>
        <v>1</v>
      </c>
      <c r="O22" s="243" t="str">
        <f t="shared" si="11"/>
        <v>高速道路</v>
      </c>
      <c r="P22" s="244">
        <f t="shared" si="12"/>
        <v>0</v>
      </c>
      <c r="Q22" s="244">
        <f t="shared" si="10"/>
        <v>0</v>
      </c>
      <c r="R22" s="242" t="str">
        <f t="shared" si="13"/>
        <v>高速道路　0人（0人）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15">
      <c r="A23" s="50" t="s">
        <v>113</v>
      </c>
      <c r="B23" s="162">
        <f t="shared" ref="B23:M23" si="16">SUM(B5:B22)</f>
        <v>233</v>
      </c>
      <c r="C23" s="163">
        <f t="shared" si="16"/>
        <v>5</v>
      </c>
      <c r="D23" s="164">
        <f t="shared" si="16"/>
        <v>268</v>
      </c>
      <c r="E23" s="163">
        <f t="shared" si="16"/>
        <v>50</v>
      </c>
      <c r="F23" s="165">
        <f t="shared" si="16"/>
        <v>250</v>
      </c>
      <c r="G23" s="166">
        <f t="shared" si="16"/>
        <v>5</v>
      </c>
      <c r="H23" s="167">
        <f t="shared" si="16"/>
        <v>278</v>
      </c>
      <c r="I23" s="168">
        <f t="shared" si="16"/>
        <v>47</v>
      </c>
      <c r="J23" s="169">
        <f t="shared" si="16"/>
        <v>-17</v>
      </c>
      <c r="K23" s="264">
        <f t="shared" si="16"/>
        <v>0</v>
      </c>
      <c r="L23" s="170">
        <f t="shared" si="16"/>
        <v>-10</v>
      </c>
      <c r="M23" s="171">
        <f t="shared" si="16"/>
        <v>3</v>
      </c>
      <c r="O23" t="s">
        <v>158</v>
      </c>
      <c r="P23" s="244">
        <f>SUM(P5:P22)</f>
        <v>5</v>
      </c>
      <c r="Q23" s="244">
        <f>SUM(Q5:Q22)</f>
        <v>5</v>
      </c>
      <c r="R23" s="242" t="str">
        <f>P23&amp;"人"&amp;"（"&amp;Q23&amp;"人）"</f>
        <v>5人（5人）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9.75" customHeight="1" x14ac:dyDescent="0.15">
      <c r="A24" s="78"/>
      <c r="M24" s="10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15">
      <c r="E25" s="30" t="s">
        <v>130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15">
      <c r="O26" t="str">
        <f>TEXT(DATE(対象年,対象月,1),"ggge年")&amp;対象月&amp;"月末"&amp;CHAR(13)&amp;R23&amp;CHAR(13)&amp;"高齢死者数の構成率"&amp;IF(P23=0,0,ROUND(Q23/P23*100,0))&amp;"%"</f>
        <v>令和6年3月末_x000D_5人（5人）_x000D_高齢死者数の構成率100%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15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15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15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15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15">
      <c r="A31" s="5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x14ac:dyDescent="0.15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x14ac:dyDescent="0.1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x14ac:dyDescent="0.1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x14ac:dyDescent="0.1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x14ac:dyDescent="0.1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x14ac:dyDescent="0.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x14ac:dyDescent="0.15">
      <c r="A38" s="5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x14ac:dyDescent="0.1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x14ac:dyDescent="0.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x14ac:dyDescent="0.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x14ac:dyDescent="0.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5" spans="1:32" x14ac:dyDescent="0.15">
      <c r="A45" s="56"/>
    </row>
    <row r="47" spans="1:32" ht="13.5" customHeight="1" x14ac:dyDescent="0.15">
      <c r="N47" s="30" t="s">
        <v>132</v>
      </c>
      <c r="P47" s="30" t="s">
        <v>133</v>
      </c>
      <c r="Q47" s="30" t="s">
        <v>134</v>
      </c>
    </row>
    <row r="48" spans="1:32" ht="13.5" customHeight="1" x14ac:dyDescent="0.15"/>
    <row r="49" spans="1:18" ht="13.5" customHeight="1" x14ac:dyDescent="0.15">
      <c r="A49" s="5" t="s">
        <v>131</v>
      </c>
    </row>
    <row r="50" spans="1:18" ht="13.5" customHeight="1" x14ac:dyDescent="0.15"/>
    <row r="51" spans="1:18" ht="13.5" customHeight="1" x14ac:dyDescent="0.15"/>
    <row r="52" spans="1:18" ht="13.5" customHeight="1" x14ac:dyDescent="0.15">
      <c r="A52" s="56"/>
    </row>
    <row r="53" spans="1:18" ht="13.5" customHeight="1" thickBot="1" x14ac:dyDescent="0.2">
      <c r="O53" s="30" t="s">
        <v>20</v>
      </c>
    </row>
    <row r="54" spans="1:18" ht="13.5" customHeight="1" x14ac:dyDescent="0.15">
      <c r="P54" s="83" t="s">
        <v>1</v>
      </c>
      <c r="Q54" s="131" t="s">
        <v>128</v>
      </c>
      <c r="R54" s="132" t="s">
        <v>137</v>
      </c>
    </row>
    <row r="55" spans="1:18" ht="13.5" customHeight="1" x14ac:dyDescent="0.15">
      <c r="O55" s="31" t="s">
        <v>26</v>
      </c>
      <c r="P55" s="245">
        <f t="shared" ref="P55:P60" si="17">SUMIFS(発生場所別集計_死者数,発生場所別集計_年,対象年,発生場所別集計_路線別,$O55,発生場所別集計_月,"&lt;="&amp;対象月)</f>
        <v>0</v>
      </c>
      <c r="Q55" s="246">
        <v>62</v>
      </c>
      <c r="R55" s="172"/>
    </row>
    <row r="56" spans="1:18" ht="13.5" customHeight="1" x14ac:dyDescent="0.15">
      <c r="O56" s="32" t="s">
        <v>24</v>
      </c>
      <c r="P56" s="247">
        <f t="shared" si="17"/>
        <v>0</v>
      </c>
      <c r="Q56" s="246">
        <v>34</v>
      </c>
      <c r="R56" s="172"/>
    </row>
    <row r="57" spans="1:18" ht="13.5" customHeight="1" x14ac:dyDescent="0.15">
      <c r="O57" s="31" t="s">
        <v>25</v>
      </c>
      <c r="P57" s="247">
        <f t="shared" si="17"/>
        <v>0</v>
      </c>
      <c r="Q57" s="246">
        <f t="shared" ref="Q57:Q60" si="18">SUMIFS(発生場所別集計_人身事故,発生場所別集計_年,対象年,発生場所別集計_路線別,$O57,発生場所別集計_月,"&lt;="&amp;対象月)</f>
        <v>31</v>
      </c>
      <c r="R57" s="172"/>
    </row>
    <row r="58" spans="1:18" ht="13.5" customHeight="1" x14ac:dyDescent="0.15">
      <c r="O58" s="31" t="s">
        <v>27</v>
      </c>
      <c r="P58" s="247">
        <f t="shared" si="17"/>
        <v>4</v>
      </c>
      <c r="Q58" s="246">
        <v>86</v>
      </c>
      <c r="R58" s="172"/>
    </row>
    <row r="59" spans="1:18" ht="11.25" customHeight="1" x14ac:dyDescent="0.15">
      <c r="A59" s="56"/>
      <c r="O59" s="31" t="s">
        <v>159</v>
      </c>
      <c r="P59" s="247">
        <f t="shared" si="17"/>
        <v>0</v>
      </c>
      <c r="Q59" s="246">
        <f t="shared" si="18"/>
        <v>5</v>
      </c>
      <c r="R59" s="172"/>
    </row>
    <row r="60" spans="1:18" ht="13.5" customHeight="1" thickBot="1" x14ac:dyDescent="0.2">
      <c r="O60" s="31" t="s">
        <v>28</v>
      </c>
      <c r="P60" s="247">
        <f t="shared" si="17"/>
        <v>1</v>
      </c>
      <c r="Q60" s="248">
        <f t="shared" si="18"/>
        <v>15</v>
      </c>
      <c r="R60" s="172"/>
    </row>
    <row r="61" spans="1:18" x14ac:dyDescent="0.15">
      <c r="P61" s="30">
        <f>SUM(P55:P60)</f>
        <v>5</v>
      </c>
      <c r="Q61" s="30">
        <f>SUM(Q55:Q60)</f>
        <v>233</v>
      </c>
      <c r="R61" s="30">
        <f>SUM(R55:R60)</f>
        <v>0</v>
      </c>
    </row>
    <row r="64" spans="1:18" x14ac:dyDescent="0.15">
      <c r="J64"/>
      <c r="K64" s="89"/>
      <c r="L64" s="89"/>
    </row>
    <row r="65" spans="10:12" x14ac:dyDescent="0.15">
      <c r="J65"/>
      <c r="K65" s="89"/>
      <c r="L65" s="89"/>
    </row>
    <row r="66" spans="10:12" x14ac:dyDescent="0.15">
      <c r="J66"/>
      <c r="K66" s="89"/>
      <c r="L66" s="89"/>
    </row>
    <row r="67" spans="10:12" x14ac:dyDescent="0.15">
      <c r="J67"/>
      <c r="K67" s="89"/>
      <c r="L67" s="89"/>
    </row>
    <row r="68" spans="10:12" x14ac:dyDescent="0.15">
      <c r="J68"/>
      <c r="K68" s="89"/>
      <c r="L68" s="89"/>
    </row>
    <row r="69" spans="10:12" x14ac:dyDescent="0.15">
      <c r="J69"/>
      <c r="K69" s="89"/>
      <c r="L69" s="89"/>
    </row>
  </sheetData>
  <mergeCells count="3">
    <mergeCell ref="B3:E3"/>
    <mergeCell ref="F3:I3"/>
    <mergeCell ref="J3:M3"/>
  </mergeCells>
  <phoneticPr fontId="8"/>
  <pageMargins left="0.70866141732283505" right="0.31496062992126" top="0.74803149606299202" bottom="0.35433070866141703" header="0.31496062992126" footer="0.3149606299212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R66"/>
  <sheetViews>
    <sheetView view="pageBreakPreview" topLeftCell="A40" zoomScale="160" zoomScaleNormal="100" zoomScaleSheetLayoutView="160" workbookViewId="0">
      <selection activeCell="D62" sqref="D62"/>
    </sheetView>
  </sheetViews>
  <sheetFormatPr defaultRowHeight="13.5" x14ac:dyDescent="0.15"/>
  <cols>
    <col min="1" max="10" width="9" style="30"/>
    <col min="11" max="11" width="4.875" style="30" customWidth="1"/>
    <col min="12" max="12" width="18.875" style="30" bestFit="1" customWidth="1"/>
    <col min="13" max="13" width="19" style="30" customWidth="1"/>
    <col min="14" max="16384" width="9" style="30"/>
  </cols>
  <sheetData>
    <row r="1" spans="1:18" ht="13.5" customHeight="1" x14ac:dyDescent="0.15">
      <c r="A1" s="30" t="s">
        <v>143</v>
      </c>
      <c r="D1" s="56"/>
    </row>
    <row r="2" spans="1:18" ht="6.75" customHeight="1" x14ac:dyDescent="0.15">
      <c r="C2" s="56"/>
    </row>
    <row r="3" spans="1:18" ht="13.5" customHeight="1" x14ac:dyDescent="0.15">
      <c r="A3" s="56"/>
    </row>
    <row r="4" spans="1:18" ht="13.5" customHeight="1" x14ac:dyDescent="0.15"/>
    <row r="5" spans="1:18" ht="13.5" customHeight="1" x14ac:dyDescent="0.15"/>
    <row r="6" spans="1:18" ht="13.5" customHeight="1" thickBot="1" x14ac:dyDescent="0.2">
      <c r="A6" s="30" t="s">
        <v>122</v>
      </c>
      <c r="C6" s="90">
        <v>57678</v>
      </c>
      <c r="D6" s="90"/>
      <c r="E6" s="90"/>
      <c r="F6" s="90">
        <f t="shared" ref="F6:F11" si="0">C6-I6</f>
        <v>59233</v>
      </c>
      <c r="G6" s="90"/>
      <c r="H6" s="90"/>
      <c r="I6" s="56">
        <v>-1555</v>
      </c>
      <c r="J6" s="56"/>
      <c r="K6" s="56"/>
      <c r="L6" s="33"/>
      <c r="M6" s="9" t="s">
        <v>1</v>
      </c>
      <c r="N6" s="9" t="s">
        <v>128</v>
      </c>
    </row>
    <row r="7" spans="1:18" ht="13.5" customHeight="1" x14ac:dyDescent="0.15">
      <c r="C7" s="56">
        <v>371</v>
      </c>
      <c r="D7" s="56"/>
      <c r="E7" s="56"/>
      <c r="F7" s="56">
        <f t="shared" si="0"/>
        <v>406</v>
      </c>
      <c r="G7" s="56"/>
      <c r="H7" s="56"/>
      <c r="I7" s="56">
        <v>-35</v>
      </c>
      <c r="J7" s="56"/>
      <c r="K7" s="56"/>
      <c r="L7" s="35" t="s">
        <v>29</v>
      </c>
      <c r="M7" s="176">
        <v>0</v>
      </c>
      <c r="N7" s="173">
        <v>93</v>
      </c>
      <c r="O7" s="106"/>
    </row>
    <row r="8" spans="1:18" ht="13.5" customHeight="1" x14ac:dyDescent="0.15">
      <c r="C8" s="56">
        <v>71565</v>
      </c>
      <c r="D8" s="56"/>
      <c r="E8" s="56"/>
      <c r="F8" s="56">
        <f t="shared" si="0"/>
        <v>73462</v>
      </c>
      <c r="G8" s="56"/>
      <c r="H8" s="56"/>
      <c r="I8" s="56">
        <v>-1897</v>
      </c>
      <c r="J8" s="56"/>
      <c r="K8" s="56"/>
      <c r="L8" s="36" t="s">
        <v>30</v>
      </c>
      <c r="M8" s="177">
        <v>1</v>
      </c>
      <c r="N8" s="174">
        <v>56</v>
      </c>
      <c r="O8" s="106"/>
    </row>
    <row r="9" spans="1:18" ht="13.5" customHeight="1" x14ac:dyDescent="0.15">
      <c r="C9" s="56">
        <v>506182</v>
      </c>
      <c r="D9" s="56"/>
      <c r="E9" s="56"/>
      <c r="F9" s="56">
        <f t="shared" si="0"/>
        <v>535474</v>
      </c>
      <c r="G9" s="56"/>
      <c r="H9" s="56"/>
      <c r="I9" s="56">
        <v>-29292</v>
      </c>
      <c r="J9" s="56"/>
      <c r="K9" s="56"/>
      <c r="L9" s="36" t="s">
        <v>31</v>
      </c>
      <c r="M9" s="177">
        <v>3</v>
      </c>
      <c r="N9" s="174">
        <v>69</v>
      </c>
      <c r="O9" s="106"/>
      <c r="P9" s="97"/>
      <c r="Q9" s="97"/>
      <c r="R9" s="97"/>
    </row>
    <row r="10" spans="1:18" ht="13.5" customHeight="1" x14ac:dyDescent="0.15">
      <c r="A10" s="56"/>
      <c r="C10" s="56">
        <v>3240</v>
      </c>
      <c r="D10" s="56"/>
      <c r="E10" s="56"/>
      <c r="F10" s="56">
        <f t="shared" si="0"/>
        <v>3405</v>
      </c>
      <c r="G10" s="56"/>
      <c r="H10" s="56"/>
      <c r="I10" s="56">
        <v>-165</v>
      </c>
      <c r="J10" s="56"/>
      <c r="K10" s="56"/>
      <c r="L10" s="36" t="s">
        <v>32</v>
      </c>
      <c r="M10" s="180">
        <v>0</v>
      </c>
      <c r="N10" s="181">
        <v>0</v>
      </c>
      <c r="O10" s="106"/>
      <c r="P10" s="98"/>
      <c r="Q10" s="98"/>
      <c r="R10" s="98"/>
    </row>
    <row r="11" spans="1:18" ht="13.5" customHeight="1" thickBot="1" x14ac:dyDescent="0.2">
      <c r="C11" s="56">
        <v>626799</v>
      </c>
      <c r="D11" s="56"/>
      <c r="E11" s="56"/>
      <c r="F11" s="56">
        <f t="shared" si="0"/>
        <v>657487</v>
      </c>
      <c r="G11" s="56"/>
      <c r="H11" s="56"/>
      <c r="I11" s="56">
        <v>-30688</v>
      </c>
      <c r="J11" s="56"/>
      <c r="K11" s="56"/>
      <c r="L11" s="37" t="s">
        <v>28</v>
      </c>
      <c r="M11" s="182">
        <v>1</v>
      </c>
      <c r="N11" s="175">
        <v>15</v>
      </c>
      <c r="P11" s="98"/>
      <c r="Q11" s="98"/>
      <c r="R11" s="98"/>
    </row>
    <row r="12" spans="1:18" ht="13.5" customHeight="1" x14ac:dyDescent="0.15">
      <c r="C12" s="56"/>
      <c r="D12" s="56"/>
      <c r="E12" s="56"/>
      <c r="F12" s="56"/>
      <c r="G12" s="56"/>
      <c r="H12" s="56"/>
      <c r="I12" s="56"/>
      <c r="J12" s="56"/>
      <c r="K12" s="56"/>
      <c r="L12" s="38" t="s">
        <v>88</v>
      </c>
      <c r="M12" s="38">
        <f>SUM(M7:M11)</f>
        <v>5</v>
      </c>
      <c r="N12" s="38">
        <f>SUM(N7:N11)</f>
        <v>233</v>
      </c>
      <c r="O12" s="106"/>
      <c r="P12" s="98"/>
      <c r="Q12" s="98"/>
      <c r="R12" s="98"/>
    </row>
    <row r="13" spans="1:18" ht="13.5" customHeight="1" x14ac:dyDescent="0.15">
      <c r="L13" s="33"/>
      <c r="M13" s="33"/>
      <c r="N13" s="33"/>
      <c r="O13" s="97"/>
      <c r="P13" s="98"/>
      <c r="Q13" s="98"/>
      <c r="R13" s="98"/>
    </row>
    <row r="14" spans="1:18" ht="13.5" customHeight="1" x14ac:dyDescent="0.15">
      <c r="L14" s="33"/>
      <c r="M14" s="33"/>
      <c r="N14" s="33"/>
      <c r="O14" s="97"/>
      <c r="P14" s="98"/>
      <c r="Q14" s="98"/>
      <c r="R14" s="98"/>
    </row>
    <row r="15" spans="1:18" ht="13.5" customHeight="1" x14ac:dyDescent="0.15">
      <c r="L15" s="33"/>
      <c r="M15" s="33"/>
      <c r="N15" s="33"/>
      <c r="O15" s="97"/>
      <c r="P15" s="98"/>
      <c r="Q15" s="98"/>
      <c r="R15" s="98"/>
    </row>
    <row r="16" spans="1:18" ht="13.5" customHeight="1" x14ac:dyDescent="0.15">
      <c r="A16" s="30" t="s">
        <v>126</v>
      </c>
      <c r="L16" s="33"/>
      <c r="M16" s="33"/>
      <c r="N16" s="33"/>
      <c r="O16" s="97"/>
      <c r="P16" s="97"/>
      <c r="Q16" s="97"/>
      <c r="R16" s="97"/>
    </row>
    <row r="17" spans="1:15" ht="13.5" customHeight="1" thickBot="1" x14ac:dyDescent="0.2">
      <c r="A17" s="56"/>
      <c r="L17" s="33"/>
      <c r="M17" s="9" t="s">
        <v>1</v>
      </c>
      <c r="N17" s="9" t="s">
        <v>128</v>
      </c>
      <c r="O17" s="97"/>
    </row>
    <row r="18" spans="1:15" ht="13.5" customHeight="1" x14ac:dyDescent="0.15">
      <c r="L18" s="35" t="s">
        <v>34</v>
      </c>
      <c r="M18" s="176">
        <f>SUMIFS(時間別発生状況_死0,時間別発生状況_年,対象年,時間別発生状況_月,"&lt;="&amp;対象月)</f>
        <v>0</v>
      </c>
      <c r="N18" s="176">
        <f>SUMIFS(時間別発生状況_時0,時間別発生状況_年,対象年,時間別発生状況_月,"&lt;="&amp;対象月)</f>
        <v>6</v>
      </c>
      <c r="O18" s="97"/>
    </row>
    <row r="19" spans="1:15" ht="13.5" customHeight="1" x14ac:dyDescent="0.15">
      <c r="C19" s="30">
        <v>10957</v>
      </c>
      <c r="F19" s="56"/>
      <c r="L19" s="36" t="s">
        <v>35</v>
      </c>
      <c r="M19" s="177">
        <f>SUMIFS(時間別発生状況_死2,時間別発生状況_年,対象年,時間別発生状況_月,"&lt;="&amp;対象月)</f>
        <v>0</v>
      </c>
      <c r="N19" s="177">
        <f>SUMIFS(時間別発生状況_時2,時間別発生状況_年,対象年,時間別発生状況_月,"&lt;="&amp;対象月)</f>
        <v>1</v>
      </c>
    </row>
    <row r="20" spans="1:15" ht="13.5" customHeight="1" x14ac:dyDescent="0.15">
      <c r="L20" s="36" t="s">
        <v>36</v>
      </c>
      <c r="M20" s="177">
        <f>SUMIFS(時間別発生状況_死4,時間別発生状況_年,対象年,時間別発生状況_月,"&lt;="&amp;対象月)</f>
        <v>0</v>
      </c>
      <c r="N20" s="177">
        <f>SUMIFS(時間別発生状況_時4,時間別発生状況_年,対象年,時間別発生状況_月,"&lt;="&amp;対象月)</f>
        <v>1</v>
      </c>
    </row>
    <row r="21" spans="1:15" ht="13.5" customHeight="1" x14ac:dyDescent="0.15">
      <c r="L21" s="36" t="s">
        <v>37</v>
      </c>
      <c r="M21" s="177">
        <f>SUMIFS(時間別発生状況_死6,時間別発生状況_年,対象年,時間別発生状況_月,"&lt;="&amp;対象月)</f>
        <v>0</v>
      </c>
      <c r="N21" s="177">
        <f>SUMIFS(時間別発生状況_時6,時間別発生状況_年,対象年,時間別発生状況_月,"&lt;="&amp;対象月)</f>
        <v>26</v>
      </c>
    </row>
    <row r="22" spans="1:15" ht="13.5" customHeight="1" x14ac:dyDescent="0.15">
      <c r="L22" s="36" t="s">
        <v>38</v>
      </c>
      <c r="M22" s="177">
        <f>SUMIFS(時間別発生状況_死8,時間別発生状況_年,対象年,時間別発生状況_月,"&lt;="&amp;対象月)</f>
        <v>2</v>
      </c>
      <c r="N22" s="177">
        <f>SUMIFS(時間別発生状況_時8,時間別発生状況_年,対象年,時間別発生状況_月,"&lt;="&amp;対象月)</f>
        <v>22</v>
      </c>
    </row>
    <row r="23" spans="1:15" ht="13.5" customHeight="1" x14ac:dyDescent="0.15">
      <c r="L23" s="36" t="s">
        <v>39</v>
      </c>
      <c r="M23" s="177">
        <f>SUMIFS(時間別発生状況_死10,時間別発生状況_年,対象年,時間別発生状況_月,"&lt;="&amp;対象月)</f>
        <v>0</v>
      </c>
      <c r="N23" s="177">
        <f>SUMIFS(時間別発生状況_時10,時間別発生状況_年,対象年,時間別発生状況_月,"&lt;="&amp;対象月)</f>
        <v>37</v>
      </c>
    </row>
    <row r="24" spans="1:15" ht="13.5" customHeight="1" x14ac:dyDescent="0.15">
      <c r="A24" s="56"/>
      <c r="L24" s="36" t="s">
        <v>40</v>
      </c>
      <c r="M24" s="177">
        <f>SUMIFS(時間別発生状況_死12,時間別発生状況_年,対象年,時間別発生状況_月,"&lt;="&amp;対象月)</f>
        <v>0</v>
      </c>
      <c r="N24" s="177">
        <f>SUMIFS(時間別発生状況_時12,時間別発生状況_年,対象年,時間別発生状況_月,"&lt;="&amp;対象月)</f>
        <v>26</v>
      </c>
    </row>
    <row r="25" spans="1:15" ht="13.5" customHeight="1" x14ac:dyDescent="0.15">
      <c r="L25" s="36" t="s">
        <v>41</v>
      </c>
      <c r="M25" s="177">
        <f>SUMIFS(時間別発生状況_死14,時間別発生状況_年,対象年,時間別発生状況_月,"&lt;="&amp;対象月)</f>
        <v>1</v>
      </c>
      <c r="N25" s="177">
        <f>SUMIFS(時間別発生状況_時14,時間別発生状況_年,対象年,時間別発生状況_月,"&lt;="&amp;対象月)</f>
        <v>23</v>
      </c>
    </row>
    <row r="26" spans="1:15" ht="13.5" customHeight="1" x14ac:dyDescent="0.15">
      <c r="L26" s="36" t="s">
        <v>42</v>
      </c>
      <c r="M26" s="177">
        <f>SUMIFS(時間別発生状況_死16,時間別発生状況_年,対象年,時間別発生状況_月,"&lt;="&amp;対象月)</f>
        <v>1</v>
      </c>
      <c r="N26" s="177">
        <f>SUMIFS(時間別発生状況_時16,時間別発生状況_年,対象年,時間別発生状況_月,"&lt;="&amp;対象月)</f>
        <v>43</v>
      </c>
    </row>
    <row r="27" spans="1:15" ht="13.5" customHeight="1" x14ac:dyDescent="0.15">
      <c r="L27" s="36" t="s">
        <v>43</v>
      </c>
      <c r="M27" s="177">
        <f>SUMIFS(時間別発生状況_死18,時間別発生状況_年,対象年,時間別発生状況_月,"&lt;="&amp;対象月)</f>
        <v>0</v>
      </c>
      <c r="N27" s="177">
        <f>SUMIFS(時間別発生状況_時18,時間別発生状況_年,対象年,時間別発生状況_月,"&lt;="&amp;対象月)</f>
        <v>29</v>
      </c>
    </row>
    <row r="28" spans="1:15" ht="13.5" customHeight="1" x14ac:dyDescent="0.15">
      <c r="L28" s="36" t="s">
        <v>44</v>
      </c>
      <c r="M28" s="177">
        <f>SUMIFS(時間別発生状況_死20,時間別発生状況_年,対象年,時間別発生状況_月,"&lt;="&amp;対象月)</f>
        <v>1</v>
      </c>
      <c r="N28" s="177">
        <f>SUMIFS(時間別発生状況_時20,時間別発生状況_年,対象年,時間別発生状況_月,"&lt;="&amp;対象月)</f>
        <v>12</v>
      </c>
    </row>
    <row r="29" spans="1:15" ht="13.5" customHeight="1" thickBot="1" x14ac:dyDescent="0.2">
      <c r="L29" s="37" t="s">
        <v>45</v>
      </c>
      <c r="M29" s="179">
        <f>SUMIFS(時間別発生状況_死22,時間別発生状況_年,対象年,時間別発生状況_月,"&lt;="&amp;対象月)</f>
        <v>0</v>
      </c>
      <c r="N29" s="179">
        <f>SUMIFS(時間別発生状況_時22,時間別発生状況_年,対象年,時間別発生状況_月,"&lt;="&amp;対象月)</f>
        <v>7</v>
      </c>
    </row>
    <row r="30" spans="1:15" ht="13.5" customHeight="1" x14ac:dyDescent="0.15">
      <c r="L30" s="38" t="s">
        <v>88</v>
      </c>
      <c r="M30" s="38">
        <f>SUM(M18:M29)</f>
        <v>5</v>
      </c>
      <c r="N30" s="38">
        <f>SUM(N18:N29)</f>
        <v>233</v>
      </c>
    </row>
    <row r="31" spans="1:15" ht="13.5" customHeight="1" x14ac:dyDescent="0.15">
      <c r="A31" s="56" t="s">
        <v>129</v>
      </c>
      <c r="L31" s="33"/>
      <c r="M31" s="33"/>
      <c r="N31" s="33"/>
    </row>
    <row r="32" spans="1:15" ht="6.75" customHeight="1" x14ac:dyDescent="0.15">
      <c r="L32" s="33"/>
      <c r="M32" s="33"/>
      <c r="N32" s="33"/>
    </row>
    <row r="33" spans="1:14" ht="13.5" customHeight="1" x14ac:dyDescent="0.15">
      <c r="L33" s="33" t="s">
        <v>46</v>
      </c>
      <c r="M33" s="33"/>
      <c r="N33" s="33"/>
    </row>
    <row r="34" spans="1:14" ht="13.5" customHeight="1" thickBot="1" x14ac:dyDescent="0.2">
      <c r="L34" s="33"/>
      <c r="M34" s="9" t="s">
        <v>1</v>
      </c>
      <c r="N34" s="9" t="s">
        <v>128</v>
      </c>
    </row>
    <row r="35" spans="1:14" ht="13.5" customHeight="1" x14ac:dyDescent="0.15">
      <c r="L35" s="255" t="s">
        <v>148</v>
      </c>
      <c r="M35" s="176">
        <v>0</v>
      </c>
      <c r="N35" s="173">
        <v>6</v>
      </c>
    </row>
    <row r="36" spans="1:14" ht="13.5" customHeight="1" x14ac:dyDescent="0.15">
      <c r="L36" s="256" t="s">
        <v>47</v>
      </c>
      <c r="M36" s="177">
        <v>2</v>
      </c>
      <c r="N36" s="174">
        <v>25</v>
      </c>
    </row>
    <row r="37" spans="1:14" ht="13.5" customHeight="1" x14ac:dyDescent="0.15">
      <c r="L37" s="256" t="s">
        <v>89</v>
      </c>
      <c r="M37" s="177">
        <v>0</v>
      </c>
      <c r="N37" s="174">
        <v>5</v>
      </c>
    </row>
    <row r="38" spans="1:14" ht="13.5" customHeight="1" x14ac:dyDescent="0.15">
      <c r="A38" s="56"/>
      <c r="L38" s="256" t="s">
        <v>48</v>
      </c>
      <c r="M38" s="177">
        <v>0</v>
      </c>
      <c r="N38" s="174">
        <v>10</v>
      </c>
    </row>
    <row r="39" spans="1:14" ht="13.5" customHeight="1" x14ac:dyDescent="0.15">
      <c r="L39" s="256" t="s">
        <v>49</v>
      </c>
      <c r="M39" s="177">
        <v>1</v>
      </c>
      <c r="N39" s="174">
        <v>87</v>
      </c>
    </row>
    <row r="40" spans="1:14" ht="13.5" customHeight="1" x14ac:dyDescent="0.15">
      <c r="B40" s="30">
        <v>612</v>
      </c>
      <c r="L40" s="256" t="s">
        <v>50</v>
      </c>
      <c r="M40" s="177">
        <v>0</v>
      </c>
      <c r="N40" s="174">
        <v>53</v>
      </c>
    </row>
    <row r="41" spans="1:14" ht="13.5" customHeight="1" x14ac:dyDescent="0.15">
      <c r="L41" s="256" t="s">
        <v>51</v>
      </c>
      <c r="M41" s="177">
        <v>0</v>
      </c>
      <c r="N41" s="174">
        <v>3</v>
      </c>
    </row>
    <row r="42" spans="1:14" ht="13.5" customHeight="1" x14ac:dyDescent="0.15">
      <c r="L42" s="256" t="s">
        <v>52</v>
      </c>
      <c r="M42" s="177">
        <v>0</v>
      </c>
      <c r="N42" s="174">
        <v>3</v>
      </c>
    </row>
    <row r="43" spans="1:14" ht="13.5" customHeight="1" x14ac:dyDescent="0.15">
      <c r="L43" s="256" t="s">
        <v>53</v>
      </c>
      <c r="M43" s="177">
        <v>0</v>
      </c>
      <c r="N43" s="174">
        <v>4</v>
      </c>
    </row>
    <row r="44" spans="1:14" ht="13.5" customHeight="1" x14ac:dyDescent="0.15">
      <c r="L44" s="256" t="s">
        <v>54</v>
      </c>
      <c r="M44" s="177">
        <v>0</v>
      </c>
      <c r="N44" s="174">
        <v>12</v>
      </c>
    </row>
    <row r="45" spans="1:14" ht="13.5" customHeight="1" x14ac:dyDescent="0.15">
      <c r="A45" s="56"/>
      <c r="L45" s="256" t="s">
        <v>90</v>
      </c>
      <c r="M45" s="177">
        <v>0</v>
      </c>
      <c r="N45" s="174">
        <v>19</v>
      </c>
    </row>
    <row r="46" spans="1:14" ht="14.25" customHeight="1" x14ac:dyDescent="0.15">
      <c r="A46" s="30" t="s">
        <v>141</v>
      </c>
      <c r="L46" s="257" t="s">
        <v>121</v>
      </c>
      <c r="M46" s="178">
        <v>0</v>
      </c>
      <c r="N46" s="174">
        <v>0</v>
      </c>
    </row>
    <row r="47" spans="1:14" ht="11.25" customHeight="1" thickBot="1" x14ac:dyDescent="0.2">
      <c r="L47" s="258" t="s">
        <v>55</v>
      </c>
      <c r="M47" s="179">
        <v>2</v>
      </c>
      <c r="N47" s="175">
        <v>6</v>
      </c>
    </row>
    <row r="48" spans="1:14" ht="13.5" customHeight="1" x14ac:dyDescent="0.15">
      <c r="L48" s="259" t="s">
        <v>88</v>
      </c>
      <c r="M48" s="38">
        <f>SUM(M35:M47)</f>
        <v>5</v>
      </c>
      <c r="N48" s="38">
        <f>SUM(N35:N47)</f>
        <v>233</v>
      </c>
    </row>
    <row r="49" spans="1:14" ht="13.5" customHeight="1" x14ac:dyDescent="0.15">
      <c r="L49" s="33"/>
      <c r="M49" s="33"/>
      <c r="N49" s="33"/>
    </row>
    <row r="50" spans="1:14" ht="13.5" customHeight="1" thickBot="1" x14ac:dyDescent="0.2">
      <c r="L50" s="33"/>
      <c r="M50" s="33"/>
      <c r="N50" s="33"/>
    </row>
    <row r="51" spans="1:14" ht="13.5" customHeight="1" x14ac:dyDescent="0.15">
      <c r="L51" s="35" t="s">
        <v>87</v>
      </c>
      <c r="M51" s="173">
        <v>2</v>
      </c>
      <c r="N51" s="33"/>
    </row>
    <row r="52" spans="1:14" ht="13.5" customHeight="1" x14ac:dyDescent="0.15">
      <c r="A52" s="56"/>
      <c r="L52" s="36" t="s">
        <v>71</v>
      </c>
      <c r="M52" s="174">
        <v>18</v>
      </c>
      <c r="N52" s="33"/>
    </row>
    <row r="53" spans="1:14" ht="13.5" customHeight="1" x14ac:dyDescent="0.15">
      <c r="L53" s="36" t="s">
        <v>140</v>
      </c>
      <c r="M53" s="174">
        <v>18</v>
      </c>
      <c r="N53" s="33"/>
    </row>
    <row r="54" spans="1:14" ht="13.5" customHeight="1" x14ac:dyDescent="0.15">
      <c r="B54" s="30">
        <v>430</v>
      </c>
      <c r="L54" s="36" t="s">
        <v>117</v>
      </c>
      <c r="M54" s="174">
        <v>14</v>
      </c>
      <c r="N54" s="33"/>
    </row>
    <row r="55" spans="1:14" ht="13.5" customHeight="1" x14ac:dyDescent="0.15">
      <c r="L55" s="36" t="s">
        <v>118</v>
      </c>
      <c r="M55" s="174">
        <v>16</v>
      </c>
      <c r="N55" s="33"/>
    </row>
    <row r="56" spans="1:14" ht="13.5" customHeight="1" x14ac:dyDescent="0.15">
      <c r="B56" s="30">
        <v>419</v>
      </c>
      <c r="L56" s="36" t="s">
        <v>70</v>
      </c>
      <c r="M56" s="174">
        <v>13</v>
      </c>
      <c r="N56" s="33"/>
    </row>
    <row r="57" spans="1:14" ht="13.5" customHeight="1" x14ac:dyDescent="0.15">
      <c r="L57" s="36" t="s">
        <v>99</v>
      </c>
      <c r="M57" s="174">
        <v>20</v>
      </c>
      <c r="N57" s="33"/>
    </row>
    <row r="58" spans="1:14" ht="13.5" customHeight="1" x14ac:dyDescent="0.15">
      <c r="L58" s="36" t="s">
        <v>69</v>
      </c>
      <c r="M58" s="174">
        <v>23</v>
      </c>
      <c r="N58" s="33"/>
    </row>
    <row r="59" spans="1:14" ht="13.5" customHeight="1" x14ac:dyDescent="0.15">
      <c r="A59" s="56"/>
      <c r="L59" s="36" t="s">
        <v>68</v>
      </c>
      <c r="M59" s="174">
        <v>42</v>
      </c>
      <c r="N59" s="33"/>
    </row>
    <row r="60" spans="1:14" ht="13.5" customHeight="1" thickBot="1" x14ac:dyDescent="0.2">
      <c r="L60" s="37" t="s">
        <v>67</v>
      </c>
      <c r="M60" s="175">
        <v>67</v>
      </c>
      <c r="N60" s="33"/>
    </row>
    <row r="61" spans="1:14" x14ac:dyDescent="0.15">
      <c r="L61" s="38" t="s">
        <v>33</v>
      </c>
      <c r="M61" s="39">
        <f>SUM(M51:M60)</f>
        <v>233</v>
      </c>
      <c r="N61" s="33"/>
    </row>
    <row r="66" spans="12:13" x14ac:dyDescent="0.15">
      <c r="L66"/>
      <c r="M66"/>
    </row>
  </sheetData>
  <phoneticPr fontId="4"/>
  <pageMargins left="0.70866141732283505" right="0.31496062992126" top="0.74803149606299202" bottom="0.74803149606299202" header="0.31496062992126" footer="0.31496062992126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K74"/>
  <sheetViews>
    <sheetView tabSelected="1" view="pageBreakPreview" zoomScale="160" zoomScaleNormal="100" zoomScaleSheetLayoutView="160" workbookViewId="0">
      <selection activeCell="H11" sqref="H11"/>
    </sheetView>
  </sheetViews>
  <sheetFormatPr defaultRowHeight="10.5" x14ac:dyDescent="0.15"/>
  <cols>
    <col min="1" max="1" width="15.75" style="33" customWidth="1"/>
    <col min="2" max="3" width="15" style="57" customWidth="1"/>
    <col min="4" max="6" width="15" style="33" customWidth="1"/>
    <col min="7" max="7" width="13.25" style="33" customWidth="1"/>
    <col min="8" max="9" width="15" style="33" customWidth="1"/>
    <col min="10" max="14" width="5.25" style="33" customWidth="1"/>
    <col min="15" max="16384" width="9" style="33"/>
  </cols>
  <sheetData>
    <row r="1" spans="1:11" ht="13.5" x14ac:dyDescent="0.15">
      <c r="A1" s="56" t="s">
        <v>144</v>
      </c>
      <c r="D1" s="57"/>
      <c r="E1" s="57"/>
      <c r="F1" s="57"/>
    </row>
    <row r="2" spans="1:11" ht="12.75" customHeight="1" thickBot="1" x14ac:dyDescent="0.2">
      <c r="A2" s="57"/>
      <c r="D2" s="57"/>
      <c r="E2" s="57"/>
      <c r="F2" s="57"/>
    </row>
    <row r="3" spans="1:11" ht="12.75" customHeight="1" x14ac:dyDescent="0.15">
      <c r="A3" s="84" t="s">
        <v>60</v>
      </c>
      <c r="D3" s="57"/>
      <c r="E3" s="57"/>
      <c r="F3" s="57"/>
      <c r="H3" s="87" t="s">
        <v>61</v>
      </c>
      <c r="I3" s="94">
        <f>'1'!C17</f>
        <v>233</v>
      </c>
    </row>
    <row r="4" spans="1:11" ht="12.75" customHeight="1" x14ac:dyDescent="0.15">
      <c r="A4" s="57"/>
      <c r="B4" s="102" t="str">
        <f>TEXT(DATE(対象年,対象月,1),"ggge年")&amp;対象月&amp;"月末"</f>
        <v>令和6年3月末</v>
      </c>
      <c r="C4" s="142" t="str">
        <f>TEXT(DATE(対象年-1,対象月,1),"ggge年")&amp;対象月&amp;"月末"</f>
        <v>令和5年3月末</v>
      </c>
      <c r="D4" s="58" t="s">
        <v>58</v>
      </c>
      <c r="E4" s="58" t="s">
        <v>91</v>
      </c>
      <c r="F4" s="59" t="s">
        <v>59</v>
      </c>
      <c r="H4" s="88" t="s">
        <v>56</v>
      </c>
      <c r="I4" s="95">
        <f>'1'!C18</f>
        <v>5</v>
      </c>
    </row>
    <row r="5" spans="1:11" ht="12.75" customHeight="1" x14ac:dyDescent="0.15">
      <c r="A5" s="60" t="s">
        <v>92</v>
      </c>
      <c r="B5" s="137">
        <f>SUMIFS(子供の事故_人身事故,子供の事故_年,対象年,子供の事故_月,"&lt;="&amp;対象月)</f>
        <v>7</v>
      </c>
      <c r="C5" s="140">
        <f>SUMIFS(子供の事故_人身事故,子供の事故_年,対象年-1,子供の事故_月,"&lt;="&amp;対象月)</f>
        <v>10</v>
      </c>
      <c r="D5" s="198">
        <f>B5-C5</f>
        <v>-3</v>
      </c>
      <c r="E5" s="205">
        <f>IF(C5=0,"***",D5/C5*100)</f>
        <v>-30</v>
      </c>
      <c r="F5" s="145">
        <f>B5/$I$3*100</f>
        <v>3.0042918454935621</v>
      </c>
      <c r="G5" s="93"/>
      <c r="H5" s="88" t="s">
        <v>138</v>
      </c>
      <c r="I5" s="95">
        <f>'1'!C19</f>
        <v>50</v>
      </c>
    </row>
    <row r="6" spans="1:11" ht="12.75" customHeight="1" thickBot="1" x14ac:dyDescent="0.2">
      <c r="A6" s="61" t="s">
        <v>1</v>
      </c>
      <c r="B6" s="138">
        <f>SUMIFS(子供の事故_死者数,子供の事故_年,対象年,子供の事故_月,"&lt;="&amp;対象月)</f>
        <v>0</v>
      </c>
      <c r="C6" s="141">
        <f>SUMIFS(子供の事故_死者数,子供の事故_年,対象年-1,子供の事故_月,"&lt;="&amp;対象月)</f>
        <v>0</v>
      </c>
      <c r="D6" s="199">
        <f>B6-C6</f>
        <v>0</v>
      </c>
      <c r="E6" s="206" t="str">
        <f>IF(C6=0,"***",D6/C6*100)</f>
        <v>***</v>
      </c>
      <c r="F6" s="149">
        <f>IF(I$4=0,"***",B6/$I$4*100)</f>
        <v>0</v>
      </c>
      <c r="G6" s="92"/>
      <c r="H6" s="144" t="s">
        <v>57</v>
      </c>
      <c r="I6" s="96">
        <f>'1'!C20</f>
        <v>268</v>
      </c>
      <c r="J6" s="57"/>
      <c r="K6" s="57"/>
    </row>
    <row r="7" spans="1:11" ht="12.75" customHeight="1" x14ac:dyDescent="0.15">
      <c r="A7" s="61" t="s">
        <v>57</v>
      </c>
      <c r="B7" s="138">
        <f>SUMIFS(子供の事故_重傷者数,子供の事故_年,対象年,子供の事故_月,"&lt;="&amp;対象月)+SUMIFS(子供の事故_軽傷者数,子供の事故_年,対象年,子供の事故_月,"&lt;="&amp;対象月)</f>
        <v>8</v>
      </c>
      <c r="C7" s="141">
        <f>SUMIFS(子供の事故_重傷者数,子供の事故_年,対象年-1,子供の事故_月,"&lt;="&amp;対象月)+SUMIFS(子供の事故_軽傷者数,子供の事故_年,対象年-1,子供の事故_月,"&lt;="&amp;対象月)</f>
        <v>11</v>
      </c>
      <c r="D7" s="199">
        <f>B7-C7</f>
        <v>-3</v>
      </c>
      <c r="E7" s="206">
        <f>IF(C7=0,"***",D7/C7*100)</f>
        <v>-27.27272727272727</v>
      </c>
      <c r="F7" s="148">
        <f>B7/$I$6*100</f>
        <v>2.9850746268656714</v>
      </c>
      <c r="G7" s="57"/>
      <c r="H7" s="57"/>
      <c r="I7" s="57"/>
      <c r="J7" s="57"/>
      <c r="K7" s="57"/>
    </row>
    <row r="8" spans="1:11" ht="12.75" customHeight="1" x14ac:dyDescent="0.15">
      <c r="A8" s="188" t="s">
        <v>149</v>
      </c>
      <c r="B8" s="185">
        <f>SUMIFS(子供の事故_重傷者数,子供の事故_年,対象年,子供の事故_月,"&lt;="&amp;対象月)</f>
        <v>0</v>
      </c>
      <c r="C8" s="183">
        <f>SUMIFS(子供の事故_重傷者数,子供の事故_年,対象年-1,子供の事故_月,"&lt;="&amp;対象月)</f>
        <v>1</v>
      </c>
      <c r="D8" s="200">
        <f>B8-C8</f>
        <v>-1</v>
      </c>
      <c r="E8" s="207">
        <f>IF(C8=0,"***",D8/C8*100)</f>
        <v>-100</v>
      </c>
      <c r="F8" s="184">
        <f>B8/$I$5*100</f>
        <v>0</v>
      </c>
      <c r="G8" s="92"/>
      <c r="H8" s="92"/>
      <c r="I8" s="57"/>
      <c r="J8" s="57"/>
      <c r="K8" s="57"/>
    </row>
    <row r="9" spans="1:11" ht="12.75" customHeight="1" x14ac:dyDescent="0.15">
      <c r="A9" s="398" t="s">
        <v>208</v>
      </c>
      <c r="B9" s="398"/>
      <c r="C9" s="398"/>
      <c r="D9" s="398"/>
      <c r="E9" s="57"/>
      <c r="F9" s="57"/>
      <c r="G9" s="57"/>
      <c r="H9" s="57"/>
      <c r="I9" s="57"/>
      <c r="J9" s="57"/>
      <c r="K9" s="57"/>
    </row>
    <row r="10" spans="1:11" ht="12.75" customHeight="1" x14ac:dyDescent="0.15">
      <c r="A10" s="57"/>
      <c r="D10" s="57"/>
      <c r="E10" s="57"/>
      <c r="F10" s="57"/>
      <c r="G10" s="57"/>
      <c r="H10" s="57"/>
      <c r="I10" s="57"/>
      <c r="J10" s="57"/>
      <c r="K10" s="57"/>
    </row>
    <row r="11" spans="1:11" ht="12.75" customHeight="1" x14ac:dyDescent="0.15">
      <c r="A11" s="84" t="s">
        <v>62</v>
      </c>
      <c r="D11" s="57"/>
      <c r="E11" s="57"/>
      <c r="F11" s="57"/>
      <c r="G11" s="57"/>
      <c r="H11" s="57"/>
      <c r="I11" s="57"/>
      <c r="J11" s="57"/>
      <c r="K11" s="57"/>
    </row>
    <row r="12" spans="1:11" ht="12.75" customHeight="1" x14ac:dyDescent="0.15">
      <c r="A12" s="57"/>
      <c r="B12" s="102" t="str">
        <f>TEXT(DATE(対象年,対象月,1),"ggge年")&amp;対象月&amp;"月末"</f>
        <v>令和6年3月末</v>
      </c>
      <c r="C12" s="142" t="str">
        <f>TEXT(DATE(対象年-1,対象月,1),"ggge年")&amp;対象月&amp;"月末"</f>
        <v>令和5年3月末</v>
      </c>
      <c r="D12" s="58" t="s">
        <v>58</v>
      </c>
      <c r="E12" s="58" t="s">
        <v>91</v>
      </c>
      <c r="F12" s="59" t="s">
        <v>59</v>
      </c>
      <c r="G12" s="57"/>
      <c r="H12" s="57"/>
      <c r="I12" s="57"/>
      <c r="J12" s="57"/>
      <c r="K12" s="57"/>
    </row>
    <row r="13" spans="1:11" ht="12.75" customHeight="1" x14ac:dyDescent="0.15">
      <c r="A13" s="60" t="s">
        <v>92</v>
      </c>
      <c r="B13" s="137">
        <f>SUMIFS(高校生の事故_人身事故,高校生の事故_年,対象年,高校生の事故_月,"&lt;="&amp;対象月)</f>
        <v>4</v>
      </c>
      <c r="C13" s="140">
        <f>SUMIFS(高校生の事故_人身事故,高校生の事故_年,対象年-1,高校生の事故_月,"&lt;="&amp;対象月)</f>
        <v>5</v>
      </c>
      <c r="D13" s="198">
        <f>B13-C13</f>
        <v>-1</v>
      </c>
      <c r="E13" s="205">
        <f>IF(C13=0,"***",D13/C13*100)</f>
        <v>-20</v>
      </c>
      <c r="F13" s="145">
        <f>B13/$I$3*100</f>
        <v>1.7167381974248928</v>
      </c>
      <c r="G13" s="57"/>
      <c r="H13" s="57"/>
      <c r="I13" s="57"/>
      <c r="J13" s="57"/>
      <c r="K13" s="57"/>
    </row>
    <row r="14" spans="1:11" ht="12.75" customHeight="1" x14ac:dyDescent="0.15">
      <c r="A14" s="61" t="s">
        <v>1</v>
      </c>
      <c r="B14" s="138">
        <f>SUMIFS(高校生の事故_死者数,高校生の事故_年,対象年,高校生の事故_月,"&lt;="&amp;対象月)</f>
        <v>0</v>
      </c>
      <c r="C14" s="141">
        <f>SUMIFS(高校生の事故_死者数,高校生の事故_年,対象年-1,高校生の事故_月,"&lt;="&amp;対象月)</f>
        <v>0</v>
      </c>
      <c r="D14" s="199">
        <f>B14-C14</f>
        <v>0</v>
      </c>
      <c r="E14" s="206" t="str">
        <f>IF(C14=0,"***",D14/C14*100)</f>
        <v>***</v>
      </c>
      <c r="F14" s="148">
        <f>IF(I$4=0,"***",B14/$I$4*100)</f>
        <v>0</v>
      </c>
    </row>
    <row r="15" spans="1:11" ht="12.75" customHeight="1" x14ac:dyDescent="0.15">
      <c r="A15" s="61" t="s">
        <v>57</v>
      </c>
      <c r="B15" s="138">
        <f>SUMIFS(高校生の事故_重傷者数,高校生の事故_年,対象年,高校生の事故_月,"&lt;="&amp;対象月)+SUMIFS(高校生の事故_軽傷者数,高校生の事故_年,対象年,高校生の事故_月,"&lt;="&amp;対象月)</f>
        <v>4</v>
      </c>
      <c r="C15" s="141">
        <f>SUMIFS(高校生の事故_重傷者数,高校生の事故_年,対象年-1,高校生の事故_月,"&lt;="&amp;対象月)+SUMIFS(高校生の事故_軽傷者数,高校生の事故_年,対象年-1,高校生の事故_月,"&lt;="&amp;対象月)</f>
        <v>5</v>
      </c>
      <c r="D15" s="199">
        <f>B15-C15</f>
        <v>-1</v>
      </c>
      <c r="E15" s="206">
        <f>IF(C15=0,"***",D15/C15*100)</f>
        <v>-20</v>
      </c>
      <c r="F15" s="148">
        <f>B15/$I$6*100</f>
        <v>1.4925373134328357</v>
      </c>
    </row>
    <row r="16" spans="1:11" ht="12.75" customHeight="1" x14ac:dyDescent="0.15">
      <c r="A16" s="188" t="s">
        <v>149</v>
      </c>
      <c r="B16" s="185">
        <f>SUMIFS(高校生の事故_重傷者数,高校生の事故_年,対象年,高校生の事故_月,"&lt;="&amp;対象月)</f>
        <v>0</v>
      </c>
      <c r="C16" s="183">
        <f>SUMIFS(高校生の事故_重傷者数,高校生の事故_年,対象年-1,高校生の事故_月,"&lt;="&amp;対象月)</f>
        <v>1</v>
      </c>
      <c r="D16" s="200">
        <f>B16-C16</f>
        <v>-1</v>
      </c>
      <c r="E16" s="207">
        <f>IF(C16=0,"***",D16/C16*100)</f>
        <v>-100</v>
      </c>
      <c r="F16" s="184">
        <f>B16/$I$5*100</f>
        <v>0</v>
      </c>
    </row>
    <row r="17" spans="1:6" ht="12.75" customHeight="1" x14ac:dyDescent="0.15">
      <c r="A17" s="57" t="s">
        <v>93</v>
      </c>
      <c r="D17" s="57"/>
      <c r="E17" s="57"/>
      <c r="F17" s="57"/>
    </row>
    <row r="18" spans="1:6" ht="12.75" customHeight="1" x14ac:dyDescent="0.15">
      <c r="A18" s="57"/>
      <c r="D18" s="57"/>
      <c r="E18" s="57"/>
      <c r="F18" s="57"/>
    </row>
    <row r="19" spans="1:6" ht="12.75" customHeight="1" x14ac:dyDescent="0.15">
      <c r="A19" s="84" t="s">
        <v>63</v>
      </c>
      <c r="D19" s="57"/>
      <c r="E19" s="57"/>
      <c r="F19" s="57"/>
    </row>
    <row r="20" spans="1:6" ht="12.75" customHeight="1" x14ac:dyDescent="0.15">
      <c r="A20" s="57"/>
      <c r="B20" s="102" t="str">
        <f>TEXT(DATE(対象年,対象月,1),"ggge年")&amp;対象月&amp;"月末"</f>
        <v>令和6年3月末</v>
      </c>
      <c r="C20" s="142" t="str">
        <f>TEXT(DATE(対象年-1,対象月,1),"ggge年")&amp;対象月&amp;"月末"</f>
        <v>令和5年3月末</v>
      </c>
      <c r="D20" s="58" t="s">
        <v>58</v>
      </c>
      <c r="E20" s="58" t="s">
        <v>91</v>
      </c>
      <c r="F20" s="59" t="s">
        <v>59</v>
      </c>
    </row>
    <row r="21" spans="1:6" ht="12.75" customHeight="1" x14ac:dyDescent="0.15">
      <c r="A21" s="60" t="s">
        <v>92</v>
      </c>
      <c r="B21" s="137">
        <f>SUMIFS(若年運転者の事故_人身事故,若年運転者の事故_年,対象年,若年運転者の事故_月,"&lt;="&amp;対象月)</f>
        <v>35</v>
      </c>
      <c r="C21" s="140">
        <f>SUMIFS(若年運転者の事故_人身事故,若年運転者の事故_年,対象年-1,若年運転者の事故_月,"&lt;="&amp;対象月)</f>
        <v>33</v>
      </c>
      <c r="D21" s="198">
        <f>B21-C21</f>
        <v>2</v>
      </c>
      <c r="E21" s="205">
        <f>IF(C21=0,"***",D21/C21*100)</f>
        <v>6.0606060606060606</v>
      </c>
      <c r="F21" s="145">
        <f>B21/$I$3*100</f>
        <v>15.021459227467812</v>
      </c>
    </row>
    <row r="22" spans="1:6" ht="12.75" customHeight="1" x14ac:dyDescent="0.15">
      <c r="A22" s="61" t="s">
        <v>1</v>
      </c>
      <c r="B22" s="138">
        <f>SUMIFS(若年運転者の事故_死者数,若年運転者の事故_年,対象年,若年運転者の事故_月,"&lt;="&amp;対象月)</f>
        <v>0</v>
      </c>
      <c r="C22" s="141">
        <f>SUMIFS(若年運転者の事故_死者数,若年運転者の事故_年,対象年-1,若年運転者の事故_月,"&lt;="&amp;対象月)</f>
        <v>1</v>
      </c>
      <c r="D22" s="201">
        <f>B22-C22</f>
        <v>-1</v>
      </c>
      <c r="E22" s="206">
        <f>IF(C22=0,"***",D22/C22*100)</f>
        <v>-100</v>
      </c>
      <c r="F22" s="147">
        <f>IF(I$4=0,"***",B22/$I$4*100)</f>
        <v>0</v>
      </c>
    </row>
    <row r="23" spans="1:6" ht="12.75" customHeight="1" x14ac:dyDescent="0.15">
      <c r="A23" s="61" t="s">
        <v>57</v>
      </c>
      <c r="B23" s="138">
        <f>SUMIFS(若年運転者の事故_重傷者数,若年運転者の事故_年,対象年,若年運転者の事故_月,"&lt;="&amp;対象月)+SUMIFS(若年運転者の事故_軽傷者数,若年運転者の事故_年,対象年,若年運転者の事故_月,"&lt;="&amp;対象月)</f>
        <v>40</v>
      </c>
      <c r="C23" s="141">
        <f>SUMIFS(若年運転者の事故_重傷者数,若年運転者の事故_年,対象年-1,若年運転者の事故_月,"&lt;="&amp;対象月)+SUMIFS(若年運転者の事故_軽傷者数,若年運転者の事故_年,対象年-1,若年運転者の事故_月,"&lt;="&amp;対象月)</f>
        <v>35</v>
      </c>
      <c r="D23" s="199">
        <f>B23-C23</f>
        <v>5</v>
      </c>
      <c r="E23" s="206">
        <f>IF(C23=0,"***",D23/C23*100)</f>
        <v>14.285714285714285</v>
      </c>
      <c r="F23" s="148">
        <f>B23/$I$6*100</f>
        <v>14.925373134328357</v>
      </c>
    </row>
    <row r="24" spans="1:6" ht="12.75" customHeight="1" x14ac:dyDescent="0.15">
      <c r="A24" s="188" t="s">
        <v>149</v>
      </c>
      <c r="B24" s="185">
        <f>SUMIFS(若年運転者の事故_重傷者数,若年運転者の事故_年,対象年,若年運転者の事故_月,"&lt;="&amp;対象月)</f>
        <v>8</v>
      </c>
      <c r="C24" s="183">
        <f>SUMIFS(若年運転者の事故_重傷者数,若年運転者の事故_年,対象年-1,若年運転者の事故_月,"&lt;="&amp;対象月)</f>
        <v>6</v>
      </c>
      <c r="D24" s="202">
        <f>B24-C24</f>
        <v>2</v>
      </c>
      <c r="E24" s="207">
        <f>IF(C24=0,"***",D24/C24*100)</f>
        <v>33.333333333333329</v>
      </c>
      <c r="F24" s="186">
        <f>B24/$I$5*100</f>
        <v>16</v>
      </c>
    </row>
    <row r="25" spans="1:6" ht="12.75" customHeight="1" x14ac:dyDescent="0.15">
      <c r="A25" s="57" t="s">
        <v>94</v>
      </c>
      <c r="D25" s="57"/>
      <c r="E25" s="57"/>
      <c r="F25" s="57"/>
    </row>
    <row r="26" spans="1:6" ht="12.75" customHeight="1" x14ac:dyDescent="0.15">
      <c r="A26" s="57"/>
      <c r="D26" s="57"/>
      <c r="E26" s="57"/>
      <c r="F26" s="57"/>
    </row>
    <row r="27" spans="1:6" ht="12.75" customHeight="1" x14ac:dyDescent="0.15">
      <c r="A27" s="84" t="s">
        <v>95</v>
      </c>
      <c r="D27" s="57"/>
      <c r="E27" s="57"/>
      <c r="F27" s="57"/>
    </row>
    <row r="28" spans="1:6" ht="12.75" customHeight="1" x14ac:dyDescent="0.15">
      <c r="A28" s="57"/>
      <c r="B28" s="102" t="str">
        <f>TEXT(DATE(対象年,対象月,1),"ggge年")&amp;対象月&amp;"月末"</f>
        <v>令和6年3月末</v>
      </c>
      <c r="C28" s="142" t="str">
        <f>TEXT(DATE(対象年-1,対象月,1),"ggge年")&amp;対象月&amp;"月末"</f>
        <v>令和5年3月末</v>
      </c>
      <c r="D28" s="58" t="s">
        <v>58</v>
      </c>
      <c r="E28" s="58" t="s">
        <v>91</v>
      </c>
      <c r="F28" s="59" t="s">
        <v>59</v>
      </c>
    </row>
    <row r="29" spans="1:6" ht="12.75" customHeight="1" x14ac:dyDescent="0.15">
      <c r="A29" s="60" t="s">
        <v>92</v>
      </c>
      <c r="B29" s="137">
        <v>56</v>
      </c>
      <c r="C29" s="140">
        <v>52</v>
      </c>
      <c r="D29" s="198">
        <f>B29-C29</f>
        <v>4</v>
      </c>
      <c r="E29" s="205">
        <f>IF(C29=0,"***",D29/C29*100)</f>
        <v>7.6923076923076925</v>
      </c>
      <c r="F29" s="145">
        <f>B29/$I$3*100</f>
        <v>24.034334763948497</v>
      </c>
    </row>
    <row r="30" spans="1:6" ht="12.75" customHeight="1" x14ac:dyDescent="0.15">
      <c r="A30" s="61" t="s">
        <v>1</v>
      </c>
      <c r="B30" s="138">
        <f>SUMIFS(高齢者の事故_死者数,高齢者の事故_年,対象年,高齢者の事故_月,"&lt;="&amp;対象月)</f>
        <v>5</v>
      </c>
      <c r="C30" s="141">
        <f>SUMIFS(高齢者の事故_死者数,高齢者の事故_年,対象年-1,高齢者の事故_月,"&lt;="&amp;対象月)</f>
        <v>4</v>
      </c>
      <c r="D30" s="201">
        <f>B30-C30</f>
        <v>1</v>
      </c>
      <c r="E30" s="206">
        <f>IF(C30=0,"***",D30/C30*100)</f>
        <v>25</v>
      </c>
      <c r="F30" s="147">
        <f>IF(I$4=0,"***",B30/$I$4*100)</f>
        <v>100</v>
      </c>
    </row>
    <row r="31" spans="1:6" ht="12.75" customHeight="1" x14ac:dyDescent="0.15">
      <c r="A31" s="61" t="s">
        <v>57</v>
      </c>
      <c r="B31" s="138">
        <f>SUMIFS(高齢者の事故_重傷者数,高齢者の事故_年,対象年,高齢者の事故_月,"&lt;="&amp;対象月)+SUMIFS(高齢者の事故_軽傷者数,高齢者の事故_年,対象年,高齢者の事故_月,"&lt;="&amp;対象月)</f>
        <v>59</v>
      </c>
      <c r="C31" s="141">
        <f>SUMIFS(高齢者の事故_重傷者数,高齢者の事故_年,対象年-1,高齢者の事故_月,"&lt;="&amp;対象月)+SUMIFS(高齢者の事故_軽傷者数,高齢者の事故_年,対象年-1,高齢者の事故_月,"&lt;="&amp;対象月)</f>
        <v>54</v>
      </c>
      <c r="D31" s="199">
        <f>B31-C31</f>
        <v>5</v>
      </c>
      <c r="E31" s="206">
        <f>IF(C31=0,"***",D31/C31*100)</f>
        <v>9.2592592592592595</v>
      </c>
      <c r="F31" s="148">
        <f>B31/$I$6*100</f>
        <v>22.014925373134329</v>
      </c>
    </row>
    <row r="32" spans="1:6" ht="12.75" customHeight="1" x14ac:dyDescent="0.15">
      <c r="A32" s="188" t="s">
        <v>149</v>
      </c>
      <c r="B32" s="185">
        <f>SUMIFS(高齢者の事故_重傷者数,高齢者の事故_年,対象年,高齢者の事故_月,"&lt;="&amp;対象月)</f>
        <v>21</v>
      </c>
      <c r="C32" s="183">
        <f>SUMIFS(高齢者の事故_重傷者数,高齢者の事故_年,対象年-1,高齢者の事故_月,"&lt;="&amp;対象月)</f>
        <v>18</v>
      </c>
      <c r="D32" s="202">
        <f>B32-C32</f>
        <v>3</v>
      </c>
      <c r="E32" s="207">
        <f>IF(C32=0,"***",D32/C32*100)</f>
        <v>16.666666666666664</v>
      </c>
      <c r="F32" s="186">
        <f>B32/$I$5*100</f>
        <v>42</v>
      </c>
    </row>
    <row r="33" spans="1:6" ht="12.75" customHeight="1" x14ac:dyDescent="0.15">
      <c r="A33" s="62" t="s">
        <v>98</v>
      </c>
      <c r="B33" s="139"/>
      <c r="C33" s="139"/>
      <c r="D33" s="63"/>
      <c r="E33" s="64"/>
      <c r="F33" s="65"/>
    </row>
    <row r="34" spans="1:6" ht="12.75" customHeight="1" x14ac:dyDescent="0.15">
      <c r="A34" s="57"/>
      <c r="D34" s="57"/>
      <c r="E34" s="57"/>
      <c r="F34" s="57"/>
    </row>
    <row r="35" spans="1:6" ht="12.75" customHeight="1" x14ac:dyDescent="0.15">
      <c r="A35" s="84" t="s">
        <v>114</v>
      </c>
      <c r="D35" s="57"/>
      <c r="E35" s="57"/>
      <c r="F35" s="57"/>
    </row>
    <row r="36" spans="1:6" ht="12.75" customHeight="1" x14ac:dyDescent="0.15">
      <c r="A36" s="57"/>
      <c r="B36" s="102" t="str">
        <f>TEXT(DATE(対象年,対象月,1),"ggge年")&amp;対象月&amp;"月末"</f>
        <v>令和6年3月末</v>
      </c>
      <c r="C36" s="142" t="str">
        <f>TEXT(DATE(対象年-1,対象月,1),"ggge年")&amp;対象月&amp;"月末"</f>
        <v>令和5年3月末</v>
      </c>
      <c r="D36" s="58" t="s">
        <v>58</v>
      </c>
      <c r="E36" s="58" t="s">
        <v>91</v>
      </c>
      <c r="F36" s="59" t="s">
        <v>59</v>
      </c>
    </row>
    <row r="37" spans="1:6" ht="12.75" customHeight="1" x14ac:dyDescent="0.15">
      <c r="A37" s="60" t="s">
        <v>92</v>
      </c>
      <c r="B37" s="137">
        <f>SUMIFS(高齢交通弱者の事故_人身事故,高齢交通弱者の事故_年,対象年,高齢交通弱者の事故_月,"&lt;="&amp;対象月)</f>
        <v>25</v>
      </c>
      <c r="C37" s="140">
        <f>SUMIFS(高齢交通弱者の事故_人身事故,高齢交通弱者の事故_年,対象年-1,高齢交通弱者の事故_月,"&lt;="&amp;対象月)</f>
        <v>22</v>
      </c>
      <c r="D37" s="198">
        <f>B37-C37</f>
        <v>3</v>
      </c>
      <c r="E37" s="208">
        <f>IF(C37=0,"***",D37/C37*100)</f>
        <v>13.636363636363635</v>
      </c>
      <c r="F37" s="91">
        <f>B37/$I$3*100</f>
        <v>10.72961373390558</v>
      </c>
    </row>
    <row r="38" spans="1:6" ht="12.75" customHeight="1" x14ac:dyDescent="0.15">
      <c r="A38" s="61" t="s">
        <v>1</v>
      </c>
      <c r="B38" s="138">
        <f>SUMIFS(高齢交通弱者の事故_死者数,高齢交通弱者の事故_年,対象年,高齢交通弱者の事故_月,"&lt;="&amp;対象月)</f>
        <v>3</v>
      </c>
      <c r="C38" s="141">
        <f>SUMIFS(高齢交通弱者の事故_死者数,高齢交通弱者の事故_年,対象年-1,高齢交通弱者の事故_月,"&lt;="&amp;対象月)</f>
        <v>2</v>
      </c>
      <c r="D38" s="201">
        <f>B38-C38</f>
        <v>1</v>
      </c>
      <c r="E38" s="206">
        <f>IF(C38=0,"***",D38/C38*100)</f>
        <v>50</v>
      </c>
      <c r="F38" s="147">
        <f>IF(I$4=0,"***",B38/$I$4*100)</f>
        <v>60</v>
      </c>
    </row>
    <row r="39" spans="1:6" ht="12.75" customHeight="1" x14ac:dyDescent="0.15">
      <c r="A39" s="61" t="s">
        <v>57</v>
      </c>
      <c r="B39" s="138">
        <f>SUMIFS(高齢交通弱者の事故_重傷者数,高齢交通弱者の事故_年,対象年,高齢交通弱者の事故_月,"&lt;="&amp;対象月)+SUMIFS(高齢交通弱者の事故_軽傷者数,高齢交通弱者の事故_年,対象年,高齢交通弱者の事故_月,"&lt;="&amp;対象月)</f>
        <v>22</v>
      </c>
      <c r="C39" s="141">
        <f>SUMIFS(高齢交通弱者の事故_重傷者数,高齢交通弱者の事故_年,対象年-1,高齢交通弱者の事故_月,"&lt;="&amp;対象月)+SUMIFS(高齢交通弱者の事故_軽傷者数,高齢交通弱者の事故_年,対象年-1,高齢交通弱者の事故_月,"&lt;="&amp;対象月)</f>
        <v>21</v>
      </c>
      <c r="D39" s="199">
        <f>B39-C39</f>
        <v>1</v>
      </c>
      <c r="E39" s="206">
        <f>IF(C39=0,"***",D39/C39*100)</f>
        <v>4.7619047619047619</v>
      </c>
      <c r="F39" s="148">
        <f>B39/$I$6*100</f>
        <v>8.2089552238805972</v>
      </c>
    </row>
    <row r="40" spans="1:6" ht="12.75" customHeight="1" x14ac:dyDescent="0.15">
      <c r="A40" s="188" t="s">
        <v>149</v>
      </c>
      <c r="B40" s="185">
        <f>SUMIFS(高齢交通弱者の事故_重傷者数,高齢交通弱者の事故_年,対象年,高齢交通弱者の事故_月,"&lt;="&amp;対象月)</f>
        <v>14</v>
      </c>
      <c r="C40" s="183">
        <f>SUMIFS(高齢交通弱者の事故_重傷者数,高齢交通弱者の事故_年,対象年-1,高齢交通弱者の事故_月,"&lt;="&amp;対象月)</f>
        <v>11</v>
      </c>
      <c r="D40" s="202">
        <f>B40-C40</f>
        <v>3</v>
      </c>
      <c r="E40" s="207">
        <f>IF(C40=0,"***",D40/C40*100)</f>
        <v>27.27272727272727</v>
      </c>
      <c r="F40" s="186">
        <f>B40/$I$5*100</f>
        <v>28.000000000000004</v>
      </c>
    </row>
    <row r="41" spans="1:6" ht="12.75" customHeight="1" x14ac:dyDescent="0.15">
      <c r="A41" s="57" t="s">
        <v>115</v>
      </c>
      <c r="D41" s="57"/>
      <c r="E41" s="57"/>
      <c r="F41" s="57"/>
    </row>
    <row r="42" spans="1:6" ht="12.75" customHeight="1" x14ac:dyDescent="0.15">
      <c r="A42" s="57"/>
      <c r="D42" s="57"/>
      <c r="E42" s="57"/>
      <c r="F42" s="57"/>
    </row>
    <row r="43" spans="1:6" s="57" customFormat="1" ht="12.75" customHeight="1" x14ac:dyDescent="0.15">
      <c r="A43" s="84" t="s">
        <v>116</v>
      </c>
    </row>
    <row r="44" spans="1:6" s="143" customFormat="1" ht="12.75" customHeight="1" x14ac:dyDescent="0.15">
      <c r="A44" s="57"/>
      <c r="B44" s="102" t="str">
        <f>TEXT(DATE(対象年,対象月,1),"ggge年")&amp;対象月&amp;"月末"</f>
        <v>令和6年3月末</v>
      </c>
      <c r="C44" s="142" t="str">
        <f>TEXT(DATE(対象年-1,対象月,1),"ggge年")&amp;対象月&amp;"月末"</f>
        <v>令和5年3月末</v>
      </c>
      <c r="D44" s="58" t="s">
        <v>58</v>
      </c>
      <c r="E44" s="58" t="s">
        <v>91</v>
      </c>
      <c r="F44" s="59" t="s">
        <v>59</v>
      </c>
    </row>
    <row r="45" spans="1:6" s="143" customFormat="1" ht="12.75" customHeight="1" x14ac:dyDescent="0.15">
      <c r="A45" s="60" t="s">
        <v>92</v>
      </c>
      <c r="B45" s="137">
        <v>61</v>
      </c>
      <c r="C45" s="140">
        <v>70</v>
      </c>
      <c r="D45" s="198">
        <f>B45-C45</f>
        <v>-9</v>
      </c>
      <c r="E45" s="205">
        <f>IF(C45=0,"***",D45/C45*100)</f>
        <v>-12.857142857142856</v>
      </c>
      <c r="F45" s="145">
        <f>B45/$I$3*100</f>
        <v>26.180257510729614</v>
      </c>
    </row>
    <row r="46" spans="1:6" s="143" customFormat="1" ht="12.75" customHeight="1" x14ac:dyDescent="0.15">
      <c r="A46" s="61" t="s">
        <v>1</v>
      </c>
      <c r="B46" s="138">
        <v>2</v>
      </c>
      <c r="C46" s="141">
        <v>3</v>
      </c>
      <c r="D46" s="199">
        <f>B46-C46</f>
        <v>-1</v>
      </c>
      <c r="E46" s="206">
        <f>IF(C46=0,"***",D46/C46*100)</f>
        <v>-33.333333333333329</v>
      </c>
      <c r="F46" s="148">
        <f>IF(I$4=0,"***",B46/$I$4*100)</f>
        <v>40</v>
      </c>
    </row>
    <row r="47" spans="1:6" s="143" customFormat="1" ht="12.75" customHeight="1" x14ac:dyDescent="0.15">
      <c r="A47" s="61" t="s">
        <v>57</v>
      </c>
      <c r="B47" s="138">
        <v>70</v>
      </c>
      <c r="C47" s="141">
        <v>78</v>
      </c>
      <c r="D47" s="199">
        <f>B47-C47</f>
        <v>-8</v>
      </c>
      <c r="E47" s="206">
        <f>IF(C47=0,"***",D47/C47*100)</f>
        <v>-10.256410256410255</v>
      </c>
      <c r="F47" s="148">
        <f>B47/$I$6*100</f>
        <v>26.119402985074625</v>
      </c>
    </row>
    <row r="48" spans="1:6" s="143" customFormat="1" ht="12.75" customHeight="1" x14ac:dyDescent="0.15">
      <c r="A48" s="188" t="s">
        <v>149</v>
      </c>
      <c r="B48" s="185">
        <v>13</v>
      </c>
      <c r="C48" s="183">
        <v>16</v>
      </c>
      <c r="D48" s="200">
        <f>B48-C48</f>
        <v>-3</v>
      </c>
      <c r="E48" s="207">
        <f>IF(C48=0,"***",D48/C48*100)</f>
        <v>-18.75</v>
      </c>
      <c r="F48" s="184">
        <f>B48/$I$5*100</f>
        <v>26</v>
      </c>
    </row>
    <row r="49" spans="1:10" s="143" customFormat="1" ht="12.75" customHeight="1" x14ac:dyDescent="0.15">
      <c r="A49" s="57" t="s">
        <v>127</v>
      </c>
      <c r="B49" s="57"/>
      <c r="C49" s="57"/>
      <c r="D49" s="57"/>
      <c r="E49" s="57"/>
      <c r="F49" s="57"/>
    </row>
    <row r="50" spans="1:10" s="143" customFormat="1" ht="12.75" customHeight="1" x14ac:dyDescent="0.15">
      <c r="A50" s="57"/>
      <c r="B50" s="57"/>
      <c r="C50" s="57"/>
      <c r="D50" s="57"/>
      <c r="E50" s="57"/>
      <c r="F50" s="57"/>
    </row>
    <row r="51" spans="1:10" s="143" customFormat="1" ht="12.75" customHeight="1" x14ac:dyDescent="0.15">
      <c r="A51" s="84" t="s">
        <v>64</v>
      </c>
      <c r="B51" s="57"/>
      <c r="C51" s="57"/>
      <c r="D51" s="57"/>
      <c r="E51" s="57"/>
      <c r="F51" s="57"/>
    </row>
    <row r="52" spans="1:10" s="143" customFormat="1" ht="12.75" customHeight="1" x14ac:dyDescent="0.15">
      <c r="A52" s="57"/>
      <c r="B52" s="102" t="str">
        <f>TEXT(DATE(対象年,対象月,1),"ggge年")&amp;対象月&amp;"月末"</f>
        <v>令和6年3月末</v>
      </c>
      <c r="C52" s="142" t="str">
        <f>TEXT(DATE(対象年-1,対象月,1),"ggge年")&amp;対象月&amp;"月末"</f>
        <v>令和5年3月末</v>
      </c>
      <c r="D52" s="58" t="s">
        <v>58</v>
      </c>
      <c r="E52" s="58" t="s">
        <v>91</v>
      </c>
      <c r="F52" s="59" t="s">
        <v>59</v>
      </c>
    </row>
    <row r="53" spans="1:10" s="143" customFormat="1" ht="12.75" customHeight="1" x14ac:dyDescent="0.15">
      <c r="A53" s="60" t="s">
        <v>92</v>
      </c>
      <c r="B53" s="137">
        <f>SUMIFS(歩行者の事故_人身事故,歩行者の事故_年,対象年,歩行者の事故_月,"&lt;="&amp;対象月)</f>
        <v>36</v>
      </c>
      <c r="C53" s="140">
        <f>SUMIFS(歩行者の事故_人身事故,歩行者の事故_年,対象年-1,歩行者の事故_月,"&lt;="&amp;対象月)</f>
        <v>48</v>
      </c>
      <c r="D53" s="198">
        <f>B53-C53</f>
        <v>-12</v>
      </c>
      <c r="E53" s="205">
        <f>IF(C53=0,"***",D53/C53*100)</f>
        <v>-25</v>
      </c>
      <c r="F53" s="145">
        <f>B53/$I$3*100</f>
        <v>15.450643776824036</v>
      </c>
    </row>
    <row r="54" spans="1:10" s="143" customFormat="1" ht="12.75" customHeight="1" x14ac:dyDescent="0.15">
      <c r="A54" s="61" t="s">
        <v>1</v>
      </c>
      <c r="B54" s="138">
        <f>SUMIFS(歩行者の事故_死者数,歩行者の事故_年,対象年,歩行者の事故_月,"&lt;="&amp;対象月)</f>
        <v>2</v>
      </c>
      <c r="C54" s="141">
        <f>SUMIFS(歩行者の事故_死者数,歩行者の事故_年,対象年-1,歩行者の事故_月,"&lt;="&amp;対象月)</f>
        <v>2</v>
      </c>
      <c r="D54" s="199">
        <f>B54-C54</f>
        <v>0</v>
      </c>
      <c r="E54" s="206">
        <f>IF(C54=0,"***",D54/C54*100)</f>
        <v>0</v>
      </c>
      <c r="F54" s="148">
        <f>IF(I$4=0,"***",B54/$I$4*100)</f>
        <v>40</v>
      </c>
    </row>
    <row r="55" spans="1:10" s="143" customFormat="1" ht="12.75" customHeight="1" x14ac:dyDescent="0.15">
      <c r="A55" s="61" t="s">
        <v>57</v>
      </c>
      <c r="B55" s="138">
        <f>SUMIFS(歩行者の事故_重傷者数,歩行者の事故_年,対象年,歩行者の事故_月,"&lt;="&amp;対象月)+SUMIFS(歩行者の事故_軽傷者数,歩行者の事故_年,対象年,歩行者の事故_月,"&lt;="&amp;対象月)</f>
        <v>34</v>
      </c>
      <c r="C55" s="141">
        <f>SUMIFS(歩行者の事故_重傷者数,歩行者の事故_年,対象年-1,歩行者の事故_月,"&lt;="&amp;対象月)+SUMIFS(歩行者の事故_軽傷者数,歩行者の事故_年,対象年-1,歩行者の事故_月,"&lt;="&amp;対象月)</f>
        <v>47</v>
      </c>
      <c r="D55" s="199">
        <f>B55-C55</f>
        <v>-13</v>
      </c>
      <c r="E55" s="206">
        <f>IF(C55=0,"***",D55/C55*100)</f>
        <v>-27.659574468085108</v>
      </c>
      <c r="F55" s="148">
        <f>B55/$I$6*100</f>
        <v>12.686567164179104</v>
      </c>
    </row>
    <row r="56" spans="1:10" s="143" customFormat="1" ht="12.75" customHeight="1" x14ac:dyDescent="0.15">
      <c r="A56" s="188" t="s">
        <v>149</v>
      </c>
      <c r="B56" s="185">
        <f>SUMIFS(歩行者の事故_重傷者数,歩行者の事故_年,対象年,歩行者の事故_月,"&lt;="&amp;対象月)</f>
        <v>16</v>
      </c>
      <c r="C56" s="183">
        <f>SUMIFS(歩行者の事故_重傷者数,歩行者の事故_年,対象年-1,歩行者の事故_月,"&lt;="&amp;対象月)</f>
        <v>17</v>
      </c>
      <c r="D56" s="200">
        <f>B56-C56</f>
        <v>-1</v>
      </c>
      <c r="E56" s="207">
        <f>IF(C56=0,"***",D56/C56*100)</f>
        <v>-5.8823529411764701</v>
      </c>
      <c r="F56" s="184">
        <f>B56/$I$5*100</f>
        <v>32</v>
      </c>
    </row>
    <row r="57" spans="1:10" s="143" customFormat="1" ht="12.75" customHeight="1" x14ac:dyDescent="0.15">
      <c r="A57" s="57" t="s">
        <v>96</v>
      </c>
      <c r="B57" s="57"/>
      <c r="C57" s="57"/>
      <c r="D57" s="57"/>
      <c r="E57" s="57"/>
      <c r="F57" s="57"/>
    </row>
    <row r="58" spans="1:10" ht="12.75" customHeight="1" x14ac:dyDescent="0.15">
      <c r="A58" s="57"/>
      <c r="D58" s="57"/>
      <c r="E58" s="57"/>
      <c r="F58" s="57"/>
      <c r="H58" s="143"/>
      <c r="I58" s="143"/>
      <c r="J58" s="143"/>
    </row>
    <row r="59" spans="1:10" ht="12.75" customHeight="1" x14ac:dyDescent="0.15">
      <c r="A59" s="84" t="s">
        <v>65</v>
      </c>
      <c r="D59" s="57"/>
      <c r="E59" s="57"/>
      <c r="F59" s="57"/>
      <c r="H59" s="143"/>
      <c r="I59" s="143"/>
      <c r="J59" s="143"/>
    </row>
    <row r="60" spans="1:10" ht="12.75" customHeight="1" x14ac:dyDescent="0.15">
      <c r="A60" s="57"/>
      <c r="B60" s="102" t="str">
        <f>TEXT(DATE(対象年,対象月,1),"ggge年")&amp;対象月&amp;"月末"</f>
        <v>令和6年3月末</v>
      </c>
      <c r="C60" s="142" t="str">
        <f>TEXT(DATE(対象年-1,対象月,1),"ggge年")&amp;対象月&amp;"月末"</f>
        <v>令和5年3月末</v>
      </c>
      <c r="D60" s="58" t="s">
        <v>58</v>
      </c>
      <c r="E60" s="58" t="s">
        <v>91</v>
      </c>
      <c r="F60" s="59" t="s">
        <v>59</v>
      </c>
    </row>
    <row r="61" spans="1:10" ht="12.75" customHeight="1" x14ac:dyDescent="0.15">
      <c r="A61" s="60" t="s">
        <v>92</v>
      </c>
      <c r="B61" s="137">
        <f>SUMIFS(自転車の事故_人身事故,自転車の事故_年,対象年,自転車の事故_月,"&lt;="&amp;対象月)</f>
        <v>16</v>
      </c>
      <c r="C61" s="140">
        <f>SUMIFS(自転車の事故_人身事故,自転車の事故_年,対象年-1,自転車の事故_月,"&lt;="&amp;対象月)</f>
        <v>12</v>
      </c>
      <c r="D61" s="198">
        <f>B61-C61</f>
        <v>4</v>
      </c>
      <c r="E61" s="209">
        <f>IF(C61=0,"***",D61/C61*100)</f>
        <v>33.333333333333329</v>
      </c>
      <c r="F61" s="145">
        <f>B61/$I$3*100</f>
        <v>6.866952789699571</v>
      </c>
    </row>
    <row r="62" spans="1:10" ht="12.75" customHeight="1" x14ac:dyDescent="0.15">
      <c r="A62" s="61" t="s">
        <v>1</v>
      </c>
      <c r="B62" s="138">
        <f>SUMIFS(自転車の事故_死者数,自転車の事故_年,対象年,自転車の事故_月,"&lt;="&amp;対象月)</f>
        <v>1</v>
      </c>
      <c r="C62" s="141">
        <f>SUMIFS(自転車の事故_死者数,自転車の事故_年,対象年-1,自転車の事故_月,"&lt;="&amp;対象月)</f>
        <v>0</v>
      </c>
      <c r="D62" s="201">
        <f>B62-C62</f>
        <v>1</v>
      </c>
      <c r="E62" s="210" t="str">
        <f>IF(C62=0,"***",D62/C62*100)</f>
        <v>***</v>
      </c>
      <c r="F62" s="147">
        <f>IF(I$4=0,"***",B62/$I$4*100)</f>
        <v>20</v>
      </c>
    </row>
    <row r="63" spans="1:10" ht="12.75" customHeight="1" x14ac:dyDescent="0.15">
      <c r="A63" s="61" t="s">
        <v>57</v>
      </c>
      <c r="B63" s="138">
        <f>SUMIFS(自転車の事故_重傷者数,自転車の事故_年,対象年,自転車の事故_月,"&lt;="&amp;対象月)+SUMIFS(自転車の事故_軽傷者数,自転車の事故_年,対象年,自転車の事故_月,"&lt;="&amp;対象月)</f>
        <v>15</v>
      </c>
      <c r="C63" s="141">
        <f>SUMIFS(自転車の事故_重傷者数,自転車の事故_年,対象年-1,自転車の事故_月,"&lt;="&amp;対象月)+SUMIFS(自転車の事故_軽傷者数,自転車の事故_年,対象年-1,自転車の事故_月,"&lt;="&amp;対象月)</f>
        <v>12</v>
      </c>
      <c r="D63" s="199">
        <f>B63-C63</f>
        <v>3</v>
      </c>
      <c r="E63" s="210">
        <f>IF(C63=0,"***",D63/C63*100)</f>
        <v>25</v>
      </c>
      <c r="F63" s="148">
        <f>B63/$I$6*100</f>
        <v>5.5970149253731343</v>
      </c>
    </row>
    <row r="64" spans="1:10" ht="12.75" customHeight="1" x14ac:dyDescent="0.15">
      <c r="A64" s="188" t="s">
        <v>149</v>
      </c>
      <c r="B64" s="185">
        <f>SUMIFS(自転車の事故_重傷者数,自転車の事故_年,対象年,自転車の事故_月,"&lt;="&amp;対象月)</f>
        <v>6</v>
      </c>
      <c r="C64" s="183">
        <f>SUMIFS(自転車の事故_重傷者数,自転車の事故_年,対象年-1,自転車の事故_月,"&lt;="&amp;対象月)</f>
        <v>6</v>
      </c>
      <c r="D64" s="202">
        <f>B64-C64</f>
        <v>0</v>
      </c>
      <c r="E64" s="211">
        <f>IF(C64=0,"***",D64/C64*100)</f>
        <v>0</v>
      </c>
      <c r="F64" s="186">
        <f>B64/$I$5*100</f>
        <v>12</v>
      </c>
    </row>
    <row r="65" spans="1:6" ht="12.75" customHeight="1" x14ac:dyDescent="0.15">
      <c r="A65" s="57" t="s">
        <v>97</v>
      </c>
      <c r="D65" s="57"/>
      <c r="E65" s="57"/>
      <c r="F65" s="57"/>
    </row>
    <row r="66" spans="1:6" ht="12.75" customHeight="1" x14ac:dyDescent="0.15">
      <c r="A66" s="57"/>
      <c r="D66" s="57"/>
      <c r="E66" s="57"/>
      <c r="F66" s="57"/>
    </row>
    <row r="67" spans="1:6" ht="12.75" customHeight="1" x14ac:dyDescent="0.15">
      <c r="A67" s="84" t="s">
        <v>66</v>
      </c>
      <c r="D67" s="57"/>
      <c r="E67" s="57"/>
      <c r="F67" s="57"/>
    </row>
    <row r="68" spans="1:6" ht="12.75" customHeight="1" x14ac:dyDescent="0.15">
      <c r="A68" s="57"/>
      <c r="B68" s="102" t="str">
        <f>TEXT(DATE(対象年,対象月,1),"ggge年")&amp;対象月&amp;"月末"</f>
        <v>令和6年3月末</v>
      </c>
      <c r="C68" s="142" t="str">
        <f>TEXT(DATE(対象年-1,対象月,1),"ggge年")&amp;対象月&amp;"月末"</f>
        <v>令和5年3月末</v>
      </c>
      <c r="D68" s="58" t="s">
        <v>58</v>
      </c>
      <c r="E68" s="58" t="s">
        <v>91</v>
      </c>
      <c r="F68" s="59" t="s">
        <v>59</v>
      </c>
    </row>
    <row r="69" spans="1:6" ht="12.75" customHeight="1" x14ac:dyDescent="0.15">
      <c r="A69" s="60" t="s">
        <v>92</v>
      </c>
      <c r="B69" s="137">
        <v>4</v>
      </c>
      <c r="C69" s="140">
        <v>4</v>
      </c>
      <c r="D69" s="198">
        <f>B69-C69</f>
        <v>0</v>
      </c>
      <c r="E69" s="205">
        <f>IF(C69=0,"***",D69/C69*100)</f>
        <v>0</v>
      </c>
      <c r="F69" s="145">
        <f>B69/$I$3*100</f>
        <v>1.7167381974248928</v>
      </c>
    </row>
    <row r="70" spans="1:6" ht="12.75" customHeight="1" x14ac:dyDescent="0.15">
      <c r="A70" s="61" t="s">
        <v>1</v>
      </c>
      <c r="B70" s="138">
        <v>0</v>
      </c>
      <c r="C70" s="141">
        <v>0</v>
      </c>
      <c r="D70" s="203">
        <f>B70-C70</f>
        <v>0</v>
      </c>
      <c r="E70" s="206" t="str">
        <f>IF(C70=0,"***",D70/C70*100)</f>
        <v>***</v>
      </c>
      <c r="F70" s="146">
        <f>IF(I$4=0,"***",B70/$I$4*100)</f>
        <v>0</v>
      </c>
    </row>
    <row r="71" spans="1:6" ht="12.75" customHeight="1" x14ac:dyDescent="0.15">
      <c r="A71" s="61" t="s">
        <v>57</v>
      </c>
      <c r="B71" s="138">
        <v>5</v>
      </c>
      <c r="C71" s="141">
        <v>4</v>
      </c>
      <c r="D71" s="199">
        <f>B71-C71</f>
        <v>1</v>
      </c>
      <c r="E71" s="206">
        <f>IF(C71=0,"***",D71/C71*100)</f>
        <v>25</v>
      </c>
      <c r="F71" s="148">
        <f>B71/$I$6*100</f>
        <v>1.8656716417910446</v>
      </c>
    </row>
    <row r="72" spans="1:6" ht="12.75" customHeight="1" x14ac:dyDescent="0.15">
      <c r="A72" s="188" t="s">
        <v>149</v>
      </c>
      <c r="B72" s="185">
        <v>0</v>
      </c>
      <c r="C72" s="183">
        <v>2</v>
      </c>
      <c r="D72" s="204">
        <f>B72-C72</f>
        <v>-2</v>
      </c>
      <c r="E72" s="207">
        <f>IF(C72=0,"***",D72/C72*100)</f>
        <v>-100</v>
      </c>
      <c r="F72" s="187">
        <f>B72/$I$5*100</f>
        <v>0</v>
      </c>
    </row>
    <row r="73" spans="1:6" ht="12.75" customHeight="1" x14ac:dyDescent="0.15">
      <c r="A73" s="399" t="s">
        <v>207</v>
      </c>
      <c r="B73" s="399"/>
      <c r="C73" s="399"/>
      <c r="D73" s="399"/>
      <c r="E73" s="399"/>
      <c r="F73" s="399"/>
    </row>
    <row r="74" spans="1:6" x14ac:dyDescent="0.15">
      <c r="A74" s="400"/>
      <c r="B74" s="400"/>
      <c r="C74" s="400"/>
      <c r="D74" s="400"/>
      <c r="E74" s="400"/>
      <c r="F74" s="400"/>
    </row>
  </sheetData>
  <mergeCells count="2">
    <mergeCell ref="A9:D9"/>
    <mergeCell ref="A73:F74"/>
  </mergeCells>
  <phoneticPr fontId="3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117</vt:i4>
      </vt:variant>
    </vt:vector>
  </HeadingPairs>
  <TitlesOfParts>
    <vt:vector size="124" baseType="lpstr">
      <vt:lpstr>DATA</vt:lpstr>
      <vt:lpstr>設定</vt:lpstr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  <vt:lpstr>飲酒事故</vt:lpstr>
      <vt:lpstr>飲酒事故_軽傷者数</vt:lpstr>
      <vt:lpstr>飲酒事故_月</vt:lpstr>
      <vt:lpstr>飲酒事故_死者数</vt:lpstr>
      <vt:lpstr>飲酒事故_重傷者数</vt:lpstr>
      <vt:lpstr>飲酒事故_人身事故</vt:lpstr>
      <vt:lpstr>飲酒事故_年</vt:lpstr>
      <vt:lpstr>高校生の事故</vt:lpstr>
      <vt:lpstr>高校生の事故_軽傷者数</vt:lpstr>
      <vt:lpstr>高校生の事故_月</vt:lpstr>
      <vt:lpstr>高校生の事故_死者数</vt:lpstr>
      <vt:lpstr>高校生の事故_重傷者数</vt:lpstr>
      <vt:lpstr>高校生の事故_人身事故</vt:lpstr>
      <vt:lpstr>高校生の事故_年</vt:lpstr>
      <vt:lpstr>高齢運転者の事故</vt:lpstr>
      <vt:lpstr>高齢運転者の事故_軽傷者数</vt:lpstr>
      <vt:lpstr>高齢運転者の事故_月</vt:lpstr>
      <vt:lpstr>高齢運転者の事故_死者数</vt:lpstr>
      <vt:lpstr>高齢運転者の事故_重傷者数</vt:lpstr>
      <vt:lpstr>高齢運転者の事故_人身事故</vt:lpstr>
      <vt:lpstr>高齢運転者の事故_年</vt:lpstr>
      <vt:lpstr>高齢交通弱者の事故</vt:lpstr>
      <vt:lpstr>高齢交通弱者の事故_軽傷者数</vt:lpstr>
      <vt:lpstr>高齢交通弱者の事故_月</vt:lpstr>
      <vt:lpstr>高齢交通弱者の事故_死者数</vt:lpstr>
      <vt:lpstr>高齢交通弱者の事故_重傷者数</vt:lpstr>
      <vt:lpstr>高齢交通弱者の事故_人身事故</vt:lpstr>
      <vt:lpstr>高齢交通弱者の事故_年</vt:lpstr>
      <vt:lpstr>高齢者の事故</vt:lpstr>
      <vt:lpstr>高齢者の事故_軽傷者数</vt:lpstr>
      <vt:lpstr>高齢者の事故_月</vt:lpstr>
      <vt:lpstr>高齢者の事故_死者数</vt:lpstr>
      <vt:lpstr>高齢者の事故_重傷者数</vt:lpstr>
      <vt:lpstr>高齢者の事故_人身事故</vt:lpstr>
      <vt:lpstr>高齢者の事故_年</vt:lpstr>
      <vt:lpstr>子供の事故</vt:lpstr>
      <vt:lpstr>子供の事故_軽傷者数</vt:lpstr>
      <vt:lpstr>子供の事故_月</vt:lpstr>
      <vt:lpstr>子供の事故_死者数</vt:lpstr>
      <vt:lpstr>子供の事故_重傷者数</vt:lpstr>
      <vt:lpstr>子供の事故_人身事故</vt:lpstr>
      <vt:lpstr>子供の事故_年</vt:lpstr>
      <vt:lpstr>時間別発生状況</vt:lpstr>
      <vt:lpstr>時間別発生状況_月</vt:lpstr>
      <vt:lpstr>時間別発生状況_死0</vt:lpstr>
      <vt:lpstr>時間別発生状況_死10</vt:lpstr>
      <vt:lpstr>時間別発生状況_死12</vt:lpstr>
      <vt:lpstr>時間別発生状況_死14</vt:lpstr>
      <vt:lpstr>時間別発生状況_死16</vt:lpstr>
      <vt:lpstr>時間別発生状況_死18</vt:lpstr>
      <vt:lpstr>時間別発生状況_死2</vt:lpstr>
      <vt:lpstr>時間別発生状況_死20</vt:lpstr>
      <vt:lpstr>時間別発生状況_死22</vt:lpstr>
      <vt:lpstr>時間別発生状況_死4</vt:lpstr>
      <vt:lpstr>時間別発生状況_死6</vt:lpstr>
      <vt:lpstr>時間別発生状況_死8</vt:lpstr>
      <vt:lpstr>時間別発生状況_時0</vt:lpstr>
      <vt:lpstr>時間別発生状況_時10</vt:lpstr>
      <vt:lpstr>時間別発生状況_時12</vt:lpstr>
      <vt:lpstr>時間別発生状況_時14</vt:lpstr>
      <vt:lpstr>時間別発生状況_時16</vt:lpstr>
      <vt:lpstr>時間別発生状況_時18</vt:lpstr>
      <vt:lpstr>時間別発生状況_時2</vt:lpstr>
      <vt:lpstr>時間別発生状況_時20</vt:lpstr>
      <vt:lpstr>時間別発生状況_時22</vt:lpstr>
      <vt:lpstr>時間別発生状況_時4</vt:lpstr>
      <vt:lpstr>時間別発生状況_時6</vt:lpstr>
      <vt:lpstr>時間別発生状況_時8</vt:lpstr>
      <vt:lpstr>時間別発生状況_年</vt:lpstr>
      <vt:lpstr>自転車の事故</vt:lpstr>
      <vt:lpstr>自転車の事故_軽傷者数</vt:lpstr>
      <vt:lpstr>自転車の事故_月</vt:lpstr>
      <vt:lpstr>自転車の事故_死者数</vt:lpstr>
      <vt:lpstr>自転車の事故_重傷者数</vt:lpstr>
      <vt:lpstr>自転車の事故_人身事故</vt:lpstr>
      <vt:lpstr>自転車の事故_年</vt:lpstr>
      <vt:lpstr>若年運転者の事故</vt:lpstr>
      <vt:lpstr>若年運転者の事故_軽傷者数</vt:lpstr>
      <vt:lpstr>若年運転者の事故_月</vt:lpstr>
      <vt:lpstr>若年運転者の事故_死者数</vt:lpstr>
      <vt:lpstr>若年運転者の事故_重傷者数</vt:lpstr>
      <vt:lpstr>若年運転者の事故_人身事故</vt:lpstr>
      <vt:lpstr>若年運転者の事故_年</vt:lpstr>
      <vt:lpstr>対象月</vt:lpstr>
      <vt:lpstr>対象年</vt:lpstr>
      <vt:lpstr>年月所属別集計</vt:lpstr>
      <vt:lpstr>年月所属別集計_管轄署</vt:lpstr>
      <vt:lpstr>年月所属別集計_軽傷者数</vt:lpstr>
      <vt:lpstr>年月所属別集計_月</vt:lpstr>
      <vt:lpstr>年月所属別集計_死者数</vt:lpstr>
      <vt:lpstr>年月所属別集計_重傷者数</vt:lpstr>
      <vt:lpstr>年月所属別集計_人身事故</vt:lpstr>
      <vt:lpstr>年月所属別集計_年</vt:lpstr>
      <vt:lpstr>年月所属別集計_物損事故</vt:lpstr>
      <vt:lpstr>発生場所別集計</vt:lpstr>
      <vt:lpstr>発生場所別集計_軽傷者数</vt:lpstr>
      <vt:lpstr>発生場所別集計_月</vt:lpstr>
      <vt:lpstr>発生場所別集計_死者数</vt:lpstr>
      <vt:lpstr>発生場所別集計_死者年齢</vt:lpstr>
      <vt:lpstr>発生場所別集計_重傷者数</vt:lpstr>
      <vt:lpstr>発生場所別集計_人身事故</vt:lpstr>
      <vt:lpstr>発生場所別集計_年</vt:lpstr>
      <vt:lpstr>発生場所別集計_発生場所</vt:lpstr>
      <vt:lpstr>発生場所別集計_物損事故</vt:lpstr>
      <vt:lpstr>発生場所別集計_路線別</vt:lpstr>
      <vt:lpstr>歩行者の事故</vt:lpstr>
      <vt:lpstr>歩行者の事故_軽傷者数</vt:lpstr>
      <vt:lpstr>歩行者の事故_月</vt:lpstr>
      <vt:lpstr>歩行者の事故_死者数</vt:lpstr>
      <vt:lpstr>歩行者の事故_重傷者数</vt:lpstr>
      <vt:lpstr>歩行者の事故_人身事故</vt:lpstr>
      <vt:lpstr>歩行者の事故_年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2024-04-23T08:22:15Z</dcterms:created>
  <dcterms:modified xsi:type="dcterms:W3CDTF">2024-04-24T01:58:45Z</dcterms:modified>
</cp:coreProperties>
</file>