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75" windowHeight="7020" tabRatio="821" activeTab="0"/>
  </bookViews>
  <sheets>
    <sheet name="第１表（その１）" sheetId="1" r:id="rId1"/>
    <sheet name="第１表（その２）" sheetId="2" r:id="rId2"/>
    <sheet name="第２表（その１）（公）" sheetId="3" r:id="rId3"/>
    <sheet name="第２表（その２）（公）" sheetId="4" r:id="rId4"/>
    <sheet name="第２表（その１、その２） (組)" sheetId="5" r:id="rId5"/>
    <sheet name="第２表（その３）" sheetId="6" r:id="rId6"/>
    <sheet name="第２表（その４）" sheetId="7" r:id="rId7"/>
    <sheet name="第２表（その５）" sheetId="8" r:id="rId8"/>
  </sheets>
  <definedNames>
    <definedName name="_xlnm.Print_Area" localSheetId="0">'第１表（その１）'!$A$1:$AB$29</definedName>
    <definedName name="_xlnm.Print_Area" localSheetId="1">'第１表（その２）'!$A$1:$M$29</definedName>
    <definedName name="_xlnm.Print_Area" localSheetId="2">'第２表（その１）（公）'!$A$1:$P$50</definedName>
    <definedName name="_xlnm.Print_Area" localSheetId="4">'第２表（その１、その２） (組)'!$A$1:$S$35</definedName>
    <definedName name="_xlnm.Print_Area" localSheetId="3">'第２表（その２）（公）'!$A$1:$R$49</definedName>
    <definedName name="_xlnm.Print_Area" localSheetId="5">'第２表（その３）'!$A$1:$K$28</definedName>
    <definedName name="_xlnm.Print_Area" localSheetId="6">'第２表（その４）'!$A$1:$N$57</definedName>
    <definedName name="_xlnm.Print_Area" localSheetId="7">'第２表（その５）'!$A$1:$J$29</definedName>
  </definedNames>
  <calcPr fullCalcOnLoad="1"/>
</workbook>
</file>

<file path=xl/sharedStrings.xml><?xml version="1.0" encoding="utf-8"?>
<sst xmlns="http://schemas.openxmlformats.org/spreadsheetml/2006/main" count="990" uniqueCount="263">
  <si>
    <t>［事業年報Ａ表］</t>
  </si>
  <si>
    <t>（単位：円）</t>
  </si>
  <si>
    <t>世帯数</t>
  </si>
  <si>
    <t>事務職員数</t>
  </si>
  <si>
    <t>一部負担</t>
  </si>
  <si>
    <t>その他の保険給付</t>
  </si>
  <si>
    <t>保険者名</t>
  </si>
  <si>
    <t>割　　合</t>
  </si>
  <si>
    <t>本年度末</t>
  </si>
  <si>
    <t>専任</t>
  </si>
  <si>
    <t>兼任</t>
  </si>
  <si>
    <t>（％）</t>
  </si>
  <si>
    <t>出産育児</t>
  </si>
  <si>
    <t>葬祭</t>
  </si>
  <si>
    <t>その他</t>
  </si>
  <si>
    <t>現　　在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</si>
  <si>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</si>
  <si>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</si>
  <si>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</si>
  <si>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</si>
  <si>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</si>
  <si>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</si>
  <si>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</si>
  <si>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</si>
  <si>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</si>
  <si>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</si>
  <si>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</si>
  <si>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</si>
  <si>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薬剤師国保</t>
  </si>
  <si>
    <t>組合計</t>
  </si>
  <si>
    <t>県　　計</t>
  </si>
  <si>
    <t>第１表　保険者別一般状況　（その２）　退職被保険者等分</t>
  </si>
  <si>
    <t>［事業年報Ｅ表］</t>
  </si>
  <si>
    <t>退職被保険者等の世帯数</t>
  </si>
  <si>
    <t>退職被保険者等数</t>
  </si>
  <si>
    <t>単独世帯</t>
  </si>
  <si>
    <t>混合世帯</t>
  </si>
  <si>
    <t>計</t>
  </si>
  <si>
    <t>本人</t>
  </si>
  <si>
    <t>家族</t>
  </si>
  <si>
    <t>［事業年報Ｂ（１）表］</t>
  </si>
  <si>
    <t>収　　　　　　　　　　　　　　　　　　　　　　　　　　　　　　入</t>
  </si>
  <si>
    <t>保険料（税）</t>
  </si>
  <si>
    <t>一　　　般</t>
  </si>
  <si>
    <t>退職被保険者</t>
  </si>
  <si>
    <t>療養給付費等</t>
  </si>
  <si>
    <t>療養給付費</t>
  </si>
  <si>
    <t>被保険者分</t>
  </si>
  <si>
    <t>等　　　　分</t>
  </si>
  <si>
    <t>一時金等</t>
  </si>
  <si>
    <t>その他の収入</t>
  </si>
  <si>
    <t>第２表　保険者別経理状況　（その２）</t>
  </si>
  <si>
    <t>支　　　　　　　　　　　　　　　　　　　　　　　出</t>
  </si>
  <si>
    <t>保　　　　険　　　　給　　　　付　　　　費</t>
  </si>
  <si>
    <t>総務費</t>
  </si>
  <si>
    <t>一　　般　　被　　保　　険　　者　　分</t>
  </si>
  <si>
    <t>退職被保険者等分</t>
  </si>
  <si>
    <t>療養費</t>
  </si>
  <si>
    <t>小計</t>
  </si>
  <si>
    <t>高額療養費</t>
  </si>
  <si>
    <t>移送費</t>
  </si>
  <si>
    <t>出産育児諸費</t>
  </si>
  <si>
    <t>葬祭諸費</t>
  </si>
  <si>
    <t>育児諸費</t>
  </si>
  <si>
    <t>支　　出</t>
  </si>
  <si>
    <t>第２表　保険者別経理状況　（その３）</t>
  </si>
  <si>
    <t>収　　納　　状　　況</t>
  </si>
  <si>
    <t>収支差引残</t>
  </si>
  <si>
    <t>一　般　被　保　険　者　分</t>
  </si>
  <si>
    <t>保険料（税）計</t>
  </si>
  <si>
    <t>保険料（税）現年分</t>
  </si>
  <si>
    <t>保険料（税）滞納繰越分</t>
  </si>
  <si>
    <t>調定額</t>
  </si>
  <si>
    <t>収納額</t>
  </si>
  <si>
    <t>第２表　保険者別経理状況　（その４）退職被保険者等分</t>
  </si>
  <si>
    <t>合計</t>
  </si>
  <si>
    <t>医　療　給　付　費　</t>
  </si>
  <si>
    <t>保　険　料　（税）　収　納　状　況</t>
  </si>
  <si>
    <t>一定以上所得者</t>
  </si>
  <si>
    <t>（再掲）</t>
  </si>
  <si>
    <t>本年度末現在</t>
  </si>
  <si>
    <t>S30.11. 1</t>
  </si>
  <si>
    <t>S23.10. 1</t>
  </si>
  <si>
    <t>市町計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</si>
  <si>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</si>
  <si>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</si>
  <si>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</si>
  <si>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</si>
  <si>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</si>
  <si>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</si>
  <si>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</si>
  <si>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３０％</t>
  </si>
  <si>
    <t>傷病手当金
主 １日6,000
従 １日2,000</t>
  </si>
  <si>
    <t>若狭町</t>
  </si>
  <si>
    <t>その他</t>
  </si>
  <si>
    <t>被保険者総数</t>
  </si>
  <si>
    <t>一般被保険者数</t>
  </si>
  <si>
    <t>退職被保険者等数</t>
  </si>
  <si>
    <t>介護保険第２号被保険者数</t>
  </si>
  <si>
    <t>年度平均</t>
  </si>
  <si>
    <t>本年度末現在</t>
  </si>
  <si>
    <t>本年度末</t>
  </si>
  <si>
    <t>未就学児</t>
  </si>
  <si>
    <t>前期高齢者</t>
  </si>
  <si>
    <t>70歳以上一般</t>
  </si>
  <si>
    <t>H18. 2. 1</t>
  </si>
  <si>
    <t>S30. 1.15</t>
  </si>
  <si>
    <t>S26. 4. 1</t>
  </si>
  <si>
    <t>H17.11. 7</t>
  </si>
  <si>
    <t>２０％</t>
  </si>
  <si>
    <t>S29. 9. 1</t>
  </si>
  <si>
    <t>あわら市</t>
  </si>
  <si>
    <t>H16. 3．1</t>
  </si>
  <si>
    <t>越前市</t>
  </si>
  <si>
    <t>H17.10. 1</t>
  </si>
  <si>
    <t>坂井市</t>
  </si>
  <si>
    <t>H18. 3.20</t>
  </si>
  <si>
    <t>現役並所得者</t>
  </si>
  <si>
    <t>H18. 2.13</t>
  </si>
  <si>
    <t>３０％</t>
  </si>
  <si>
    <t>S30. 3. 1</t>
  </si>
  <si>
    <t>南越前町</t>
  </si>
  <si>
    <t>H17. 1. 1</t>
  </si>
  <si>
    <t>上記以外</t>
  </si>
  <si>
    <t>越前町</t>
  </si>
  <si>
    <t>H17. 2. 1</t>
  </si>
  <si>
    <t>３０％</t>
  </si>
  <si>
    <t>おおい町</t>
  </si>
  <si>
    <t>H18. 3. 3</t>
  </si>
  <si>
    <t>H17. 3.31</t>
  </si>
  <si>
    <t>S30. 7. 1</t>
  </si>
  <si>
    <t xml:space="preserve"> 主 70,000
 従 60,000
 そ 50,000</t>
  </si>
  <si>
    <t>S34. 1. 1</t>
  </si>
  <si>
    <t>３０％</t>
  </si>
  <si>
    <t xml:space="preserve"> 主 300,000
 家 100,000</t>
  </si>
  <si>
    <t>S34. 4. 1</t>
  </si>
  <si>
    <t>３０％</t>
  </si>
  <si>
    <t>主・従100,000
家　50,000</t>
  </si>
  <si>
    <t>国　　　庫　　　支　　　出　　　金</t>
  </si>
  <si>
    <t>県　支　出　金</t>
  </si>
  <si>
    <t>事務費</t>
  </si>
  <si>
    <t>高額医療費共</t>
  </si>
  <si>
    <t>特定健康診査等</t>
  </si>
  <si>
    <t>負担金</t>
  </si>
  <si>
    <t>同事業負担金</t>
  </si>
  <si>
    <t>負担金</t>
  </si>
  <si>
    <t>南越前町</t>
  </si>
  <si>
    <t>（その１続き）</t>
  </si>
  <si>
    <t>その他の収入</t>
  </si>
  <si>
    <t>基金等繰入金</t>
  </si>
  <si>
    <t>繰越金</t>
  </si>
  <si>
    <t>収入合計</t>
  </si>
  <si>
    <t>高額介護</t>
  </si>
  <si>
    <t>移送費</t>
  </si>
  <si>
    <t>（療養給付費＋療養費</t>
  </si>
  <si>
    <t>合算療養費</t>
  </si>
  <si>
    <t>　高額＋高額介護＋移送費）</t>
  </si>
  <si>
    <t>共同事業拠出金</t>
  </si>
  <si>
    <t>保健事業費</t>
  </si>
  <si>
    <t>直診勘定繰出金</t>
  </si>
  <si>
    <t>基金等積立金</t>
  </si>
  <si>
    <t>支出合計</t>
  </si>
  <si>
    <t>特定健康</t>
  </si>
  <si>
    <t>健康管理センター</t>
  </si>
  <si>
    <t>審査等事業費</t>
  </si>
  <si>
    <t>事業費</t>
  </si>
  <si>
    <t>単年度収支差</t>
  </si>
  <si>
    <t>（単年度収入－単年度支出）</t>
  </si>
  <si>
    <t>（収入合計－支出合計）</t>
  </si>
  <si>
    <t>越前町</t>
  </si>
  <si>
    <t>医療給付費分</t>
  </si>
  <si>
    <t>高額介護合算療養費</t>
  </si>
  <si>
    <t>（その４続き）</t>
  </si>
  <si>
    <t>収支差引残</t>
  </si>
  <si>
    <t>退職被保険者等分</t>
  </si>
  <si>
    <t>保険者名</t>
  </si>
  <si>
    <t>若狭町</t>
  </si>
  <si>
    <t>前期高齢者　　      　　交付金</t>
  </si>
  <si>
    <t>事業開始年月日</t>
  </si>
  <si>
    <t>年間平均</t>
  </si>
  <si>
    <t>小計（単年度収入）</t>
  </si>
  <si>
    <t>市町村債　　　　　　（組合債）　　　　</t>
  </si>
  <si>
    <t>審査支払手数料</t>
  </si>
  <si>
    <t>小計(単年度支出)</t>
  </si>
  <si>
    <t>（単位：円）</t>
  </si>
  <si>
    <t>前年度繰上充用金</t>
  </si>
  <si>
    <t>５月３１日現在　　　　　　　　基金等保有額</t>
  </si>
  <si>
    <t>その他の支出</t>
  </si>
  <si>
    <t>－</t>
  </si>
  <si>
    <t>－</t>
  </si>
  <si>
    <t>おおい町</t>
  </si>
  <si>
    <t>市町計</t>
  </si>
  <si>
    <t>－</t>
  </si>
  <si>
    <t>－</t>
  </si>
  <si>
    <t>収　　　　　　入</t>
  </si>
  <si>
    <t>（その２続き）</t>
  </si>
  <si>
    <t>　</t>
  </si>
  <si>
    <t>市町計</t>
  </si>
  <si>
    <t>組合計</t>
  </si>
  <si>
    <t>県計</t>
  </si>
  <si>
    <t>薬剤師国保</t>
  </si>
  <si>
    <t>第２表　保険者別経理状況　（その５）全体分（一般被保険者＋退職被保険者）</t>
  </si>
  <si>
    <t>（その５）</t>
  </si>
  <si>
    <t>一般被保険者＋退職被保険者</t>
  </si>
  <si>
    <t>第１表　保険者別一般状況　（その１）</t>
  </si>
  <si>
    <t>（単位：人、円）</t>
  </si>
  <si>
    <t>国庫支出金</t>
  </si>
  <si>
    <t>連合会支出金</t>
  </si>
  <si>
    <t>一般会計繰入金</t>
  </si>
  <si>
    <t>直診繰入金</t>
  </si>
  <si>
    <t>その他の収入</t>
  </si>
  <si>
    <t>財政安定化基金交付金</t>
  </si>
  <si>
    <t>職員給付費等</t>
  </si>
  <si>
    <t>出産育児一時金</t>
  </si>
  <si>
    <t>その他</t>
  </si>
  <si>
    <t xml:space="preserve"> 普通交付金</t>
  </si>
  <si>
    <t>特別交付金</t>
  </si>
  <si>
    <t>保険者努力支援分</t>
  </si>
  <si>
    <t>特別調整交付金分</t>
  </si>
  <si>
    <t>都道府県繰入金（2号分）</t>
  </si>
  <si>
    <t>特定健康診査等負担金分</t>
  </si>
  <si>
    <t>計</t>
  </si>
  <si>
    <t>第２表　保険者別経理状況　（その１）</t>
  </si>
  <si>
    <t>保険料</t>
  </si>
  <si>
    <t>補助金</t>
  </si>
  <si>
    <t>計</t>
  </si>
  <si>
    <t>高額医療費共同
事業交付金</t>
  </si>
  <si>
    <t>小計（単年度収入）</t>
  </si>
  <si>
    <t>［事業年報B、Ｅ表］</t>
  </si>
  <si>
    <t>国民健康保険事業費納付金</t>
  </si>
  <si>
    <t>医療分</t>
  </si>
  <si>
    <t>後期分</t>
  </si>
  <si>
    <t>介護分</t>
  </si>
  <si>
    <t>財政安定化基金拠出金</t>
  </si>
  <si>
    <t>保険給付費等
交付金償還金</t>
  </si>
  <si>
    <t>B1#95</t>
  </si>
  <si>
    <t>公債費</t>
  </si>
  <si>
    <t>都道府県支出金</t>
  </si>
  <si>
    <t>計</t>
  </si>
  <si>
    <t>B1#40</t>
  </si>
  <si>
    <t xml:space="preserve">B1#40 </t>
  </si>
  <si>
    <t>前期高齢者納付金等</t>
  </si>
  <si>
    <t>介護納付金等</t>
  </si>
  <si>
    <t>組合債権</t>
  </si>
  <si>
    <t>支　　　　　　　　　　　　　　　　　　出</t>
  </si>
  <si>
    <t xml:space="preserve">B1#95 </t>
  </si>
  <si>
    <t xml:space="preserve">B1#227 </t>
  </si>
  <si>
    <t>B1#41</t>
  </si>
  <si>
    <t>保険給付費等交付金</t>
  </si>
  <si>
    <t>財政安定化
支援事業</t>
  </si>
  <si>
    <t>基盤
（保険税軽減分）</t>
  </si>
  <si>
    <t>基盤
（保険者支援分）</t>
  </si>
  <si>
    <t>前年度
繰上充用金</t>
  </si>
  <si>
    <t>保険給付費等交付金</t>
  </si>
  <si>
    <t>（普通交付金）</t>
  </si>
  <si>
    <t>国民健康保険</t>
  </si>
  <si>
    <t>事業費納付金</t>
  </si>
  <si>
    <t>（医療給付費分）</t>
  </si>
  <si>
    <t>支　　　　　　出</t>
  </si>
  <si>
    <t>第２表　保険者別経理状況　（その２）（組）</t>
  </si>
  <si>
    <t>（その２続き）（組）</t>
  </si>
  <si>
    <t>第２表　保険者別経理状況　（その１）（組）</t>
  </si>
  <si>
    <t>後期高齢者支援金等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</si>
</sst>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#,##0"/>
    <numFmt numFmtId="182" formatCode="###,###,##0"/>
    <numFmt numFmtId="183" formatCode="###,###,###,##0"/>
    <numFmt numFmtId="184" formatCode="[&lt;=999]000;000\-00"/>
    <numFmt numFmtId="185" formatCode="#,###,###,###,##0"/>
    <numFmt numFmtId="186" formatCode="#,###,###,##0"/>
    <numFmt numFmtId="187" formatCode="0.000_ "/>
    <numFmt numFmtId="188" formatCode="#,##0;&quot;▲ &quot;#,##0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&quot;¥&quot;#,##0_);[Red]\(&quot;¥&quot;#,##0\)"/>
    <numFmt numFmtId="196" formatCode="#,##0;&quot;△ &quot;#,##0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8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明朝"/>
      <family val="1"/>
    </font>
    <font>
      <sz val="11"/>
      <name val="ＭＳ Ｐゴシック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color indexed="8"/>
      <name val="明朝"/>
      <family val="1"/>
    </font>
    <font>
      <sz val="18"/>
      <name val="ＭＳ 明朝"/>
      <family val="1"/>
    </font>
    <font>
      <sz val="6"/>
      <name val="明朝"/>
      <family val="1"/>
    </font>
    <font>
      <sz val="6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183" fontId="6" fillId="0" borderId="23" xfId="0" applyNumberFormat="1" applyFont="1" applyFill="1" applyBorder="1" applyAlignment="1">
      <alignment horizontal="right"/>
    </xf>
    <xf numFmtId="183" fontId="6" fillId="0" borderId="24" xfId="0" applyNumberFormat="1" applyFont="1" applyFill="1" applyBorder="1" applyAlignment="1">
      <alignment horizontal="right"/>
    </xf>
    <xf numFmtId="3" fontId="0" fillId="0" borderId="0" xfId="0" applyNumberFormat="1" applyBorder="1" applyAlignment="1" applyProtection="1">
      <alignment/>
      <protection/>
    </xf>
    <xf numFmtId="0" fontId="6" fillId="0" borderId="21" xfId="0" applyFont="1" applyBorder="1" applyAlignment="1">
      <alignment horizontal="center"/>
    </xf>
    <xf numFmtId="38" fontId="6" fillId="0" borderId="13" xfId="49" applyFont="1" applyBorder="1" applyAlignment="1">
      <alignment/>
    </xf>
    <xf numFmtId="38" fontId="6" fillId="0" borderId="25" xfId="49" applyFont="1" applyBorder="1" applyAlignment="1">
      <alignment/>
    </xf>
    <xf numFmtId="0" fontId="6" fillId="0" borderId="22" xfId="0" applyFont="1" applyBorder="1" applyAlignment="1">
      <alignment horizontal="center"/>
    </xf>
    <xf numFmtId="38" fontId="6" fillId="0" borderId="10" xfId="49" applyFont="1" applyBorder="1" applyAlignment="1">
      <alignment/>
    </xf>
    <xf numFmtId="49" fontId="6" fillId="0" borderId="25" xfId="49" applyNumberFormat="1" applyFont="1" applyBorder="1" applyAlignment="1">
      <alignment/>
    </xf>
    <xf numFmtId="49" fontId="6" fillId="0" borderId="13" xfId="49" applyNumberFormat="1" applyFont="1" applyBorder="1" applyAlignment="1">
      <alignment/>
    </xf>
    <xf numFmtId="49" fontId="6" fillId="0" borderId="10" xfId="49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shrinkToFit="1"/>
    </xf>
    <xf numFmtId="3" fontId="6" fillId="0" borderId="23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8" fontId="6" fillId="0" borderId="25" xfId="49" applyFont="1" applyBorder="1" applyAlignment="1" applyProtection="1">
      <alignment/>
      <protection/>
    </xf>
    <xf numFmtId="0" fontId="6" fillId="0" borderId="26" xfId="0" applyFont="1" applyBorder="1" applyAlignment="1">
      <alignment horizontal="center"/>
    </xf>
    <xf numFmtId="3" fontId="6" fillId="0" borderId="24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8" fontId="6" fillId="0" borderId="23" xfId="49" applyFont="1" applyBorder="1" applyAlignment="1" applyProtection="1">
      <alignment/>
      <protection/>
    </xf>
    <xf numFmtId="38" fontId="0" fillId="0" borderId="0" xfId="49" applyAlignment="1">
      <alignment/>
    </xf>
    <xf numFmtId="38" fontId="0" fillId="0" borderId="0" xfId="49" applyBorder="1" applyAlignment="1">
      <alignment/>
    </xf>
    <xf numFmtId="0" fontId="9" fillId="0" borderId="3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shrinkToFit="1"/>
    </xf>
    <xf numFmtId="0" fontId="6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8" fontId="6" fillId="0" borderId="13" xfId="49" applyFont="1" applyFill="1" applyBorder="1" applyAlignment="1">
      <alignment vertical="center"/>
    </xf>
    <xf numFmtId="38" fontId="6" fillId="0" borderId="25" xfId="49" applyFont="1" applyFill="1" applyBorder="1" applyAlignment="1">
      <alignment vertical="center"/>
    </xf>
    <xf numFmtId="38" fontId="6" fillId="0" borderId="25" xfId="49" applyFont="1" applyFill="1" applyBorder="1" applyAlignment="1">
      <alignment horizontal="center" vertical="center"/>
    </xf>
    <xf numFmtId="49" fontId="6" fillId="0" borderId="25" xfId="49" applyNumberFormat="1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 shrinkToFit="1"/>
    </xf>
    <xf numFmtId="38" fontId="6" fillId="0" borderId="25" xfId="49" applyFont="1" applyFill="1" applyBorder="1" applyAlignment="1">
      <alignment vertical="center" shrinkToFit="1"/>
    </xf>
    <xf numFmtId="38" fontId="6" fillId="0" borderId="25" xfId="49" applyFont="1" applyFill="1" applyBorder="1" applyAlignment="1">
      <alignment/>
    </xf>
    <xf numFmtId="49" fontId="6" fillId="0" borderId="25" xfId="49" applyNumberFormat="1" applyFont="1" applyFill="1" applyBorder="1" applyAlignment="1">
      <alignment horizontal="center"/>
    </xf>
    <xf numFmtId="194" fontId="6" fillId="0" borderId="25" xfId="0" applyNumberFormat="1" applyFont="1" applyBorder="1" applyAlignment="1" applyProtection="1">
      <alignment/>
      <protection/>
    </xf>
    <xf numFmtId="194" fontId="6" fillId="0" borderId="23" xfId="0" applyNumberFormat="1" applyFont="1" applyBorder="1" applyAlignment="1" applyProtection="1">
      <alignment/>
      <protection/>
    </xf>
    <xf numFmtId="194" fontId="6" fillId="0" borderId="10" xfId="0" applyNumberFormat="1" applyFont="1" applyBorder="1" applyAlignment="1" applyProtection="1">
      <alignment/>
      <protection/>
    </xf>
    <xf numFmtId="194" fontId="6" fillId="0" borderId="2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/>
      <protection/>
    </xf>
    <xf numFmtId="194" fontId="6" fillId="0" borderId="28" xfId="0" applyNumberFormat="1" applyFont="1" applyBorder="1" applyAlignment="1" applyProtection="1">
      <alignment/>
      <protection/>
    </xf>
    <xf numFmtId="194" fontId="6" fillId="0" borderId="25" xfId="49" applyNumberFormat="1" applyFont="1" applyBorder="1" applyAlignment="1" applyProtection="1">
      <alignment/>
      <protection/>
    </xf>
    <xf numFmtId="0" fontId="0" fillId="0" borderId="29" xfId="0" applyBorder="1" applyAlignment="1">
      <alignment/>
    </xf>
    <xf numFmtId="38" fontId="0" fillId="33" borderId="13" xfId="49" applyFill="1" applyBorder="1" applyAlignment="1">
      <alignment/>
    </xf>
    <xf numFmtId="38" fontId="0" fillId="33" borderId="25" xfId="49" applyFill="1" applyBorder="1" applyAlignment="1">
      <alignment/>
    </xf>
    <xf numFmtId="38" fontId="0" fillId="33" borderId="10" xfId="49" applyFill="1" applyBorder="1" applyAlignment="1">
      <alignment/>
    </xf>
    <xf numFmtId="38" fontId="6" fillId="0" borderId="25" xfId="49" applyFont="1" applyBorder="1" applyAlignment="1" applyProtection="1">
      <alignment horizontal="right"/>
      <protection/>
    </xf>
    <xf numFmtId="0" fontId="0" fillId="0" borderId="2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25" xfId="0" applyFill="1" applyBorder="1" applyAlignment="1">
      <alignment horizontal="right"/>
    </xf>
    <xf numFmtId="38" fontId="0" fillId="33" borderId="13" xfId="49" applyFill="1" applyBorder="1" applyAlignment="1">
      <alignment horizontal="right"/>
    </xf>
    <xf numFmtId="38" fontId="0" fillId="33" borderId="25" xfId="49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38" fontId="0" fillId="33" borderId="10" xfId="49" applyFill="1" applyBorder="1" applyAlignment="1">
      <alignment horizontal="right"/>
    </xf>
    <xf numFmtId="189" fontId="10" fillId="0" borderId="0" xfId="0" applyNumberFormat="1" applyFont="1" applyFill="1" applyAlignment="1">
      <alignment vertical="center"/>
    </xf>
    <xf numFmtId="38" fontId="6" fillId="0" borderId="10" xfId="49" applyFont="1" applyFill="1" applyBorder="1" applyAlignment="1">
      <alignment/>
    </xf>
    <xf numFmtId="38" fontId="6" fillId="0" borderId="13" xfId="49" applyFont="1" applyFill="1" applyBorder="1" applyAlignment="1">
      <alignment/>
    </xf>
    <xf numFmtId="189" fontId="10" fillId="0" borderId="13" xfId="0" applyNumberFormat="1" applyFont="1" applyFill="1" applyBorder="1" applyAlignment="1">
      <alignment vertical="center"/>
    </xf>
    <xf numFmtId="38" fontId="8" fillId="0" borderId="25" xfId="49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3" fontId="0" fillId="0" borderId="23" xfId="0" applyNumberFormat="1" applyFont="1" applyBorder="1" applyAlignment="1" applyProtection="1">
      <alignment/>
      <protection/>
    </xf>
    <xf numFmtId="3" fontId="0" fillId="33" borderId="23" xfId="0" applyNumberFormat="1" applyFont="1" applyFill="1" applyBorder="1" applyAlignment="1" applyProtection="1">
      <alignment/>
      <protection/>
    </xf>
    <xf numFmtId="183" fontId="0" fillId="0" borderId="14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3" fontId="0" fillId="0" borderId="13" xfId="49" applyNumberFormat="1" applyFont="1" applyBorder="1" applyAlignment="1">
      <alignment/>
    </xf>
    <xf numFmtId="183" fontId="0" fillId="0" borderId="31" xfId="0" applyNumberFormat="1" applyFont="1" applyFill="1" applyBorder="1" applyAlignment="1">
      <alignment/>
    </xf>
    <xf numFmtId="183" fontId="0" fillId="0" borderId="25" xfId="0" applyNumberFormat="1" applyFont="1" applyFill="1" applyBorder="1" applyAlignment="1">
      <alignment/>
    </xf>
    <xf numFmtId="3" fontId="0" fillId="0" borderId="25" xfId="49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3" fontId="0" fillId="0" borderId="24" xfId="0" applyNumberFormat="1" applyFont="1" applyBorder="1" applyAlignment="1" applyProtection="1">
      <alignment/>
      <protection/>
    </xf>
    <xf numFmtId="3" fontId="0" fillId="33" borderId="24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3" fontId="0" fillId="0" borderId="10" xfId="49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33" borderId="13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38" fontId="0" fillId="33" borderId="35" xfId="49" applyFont="1" applyFill="1" applyBorder="1" applyAlignment="1">
      <alignment/>
    </xf>
    <xf numFmtId="38" fontId="0" fillId="0" borderId="25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33" borderId="36" xfId="49" applyFont="1" applyFill="1" applyBorder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37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/>
      <protection/>
    </xf>
    <xf numFmtId="3" fontId="0" fillId="33" borderId="28" xfId="0" applyNumberFormat="1" applyFont="1" applyFill="1" applyBorder="1" applyAlignment="1" applyProtection="1">
      <alignment/>
      <protection/>
    </xf>
    <xf numFmtId="3" fontId="0" fillId="0" borderId="25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0" fontId="0" fillId="0" borderId="30" xfId="0" applyFont="1" applyBorder="1" applyAlignment="1">
      <alignment horizontal="center"/>
    </xf>
    <xf numFmtId="3" fontId="0" fillId="0" borderId="12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33" borderId="35" xfId="49" applyNumberFormat="1" applyFont="1" applyFill="1" applyBorder="1" applyAlignment="1">
      <alignment/>
    </xf>
    <xf numFmtId="3" fontId="0" fillId="0" borderId="25" xfId="49" applyNumberFormat="1" applyFont="1" applyBorder="1" applyAlignment="1" applyProtection="1">
      <alignment/>
      <protection/>
    </xf>
    <xf numFmtId="3" fontId="0" fillId="0" borderId="10" xfId="49" applyNumberFormat="1" applyFont="1" applyBorder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3" fontId="0" fillId="33" borderId="25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/>
    </xf>
    <xf numFmtId="3" fontId="0" fillId="0" borderId="13" xfId="49" applyNumberFormat="1" applyFont="1" applyBorder="1" applyAlignment="1" applyProtection="1">
      <alignment/>
      <protection/>
    </xf>
    <xf numFmtId="3" fontId="0" fillId="33" borderId="29" xfId="0" applyNumberFormat="1" applyFont="1" applyFill="1" applyBorder="1" applyAlignment="1" applyProtection="1">
      <alignment/>
      <protection/>
    </xf>
    <xf numFmtId="3" fontId="0" fillId="33" borderId="12" xfId="0" applyNumberFormat="1" applyFont="1" applyFill="1" applyBorder="1" applyAlignment="1" applyProtection="1">
      <alignment/>
      <protection/>
    </xf>
    <xf numFmtId="183" fontId="0" fillId="0" borderId="13" xfId="0" applyNumberFormat="1" applyFont="1" applyFill="1" applyBorder="1" applyAlignment="1">
      <alignment horizontal="right"/>
    </xf>
    <xf numFmtId="3" fontId="0" fillId="0" borderId="0" xfId="49" applyNumberFormat="1" applyFont="1" applyBorder="1" applyAlignment="1" applyProtection="1">
      <alignment/>
      <protection/>
    </xf>
    <xf numFmtId="183" fontId="0" fillId="0" borderId="25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85" fontId="0" fillId="0" borderId="13" xfId="0" applyNumberFormat="1" applyFont="1" applyFill="1" applyBorder="1" applyAlignment="1">
      <alignment/>
    </xf>
    <xf numFmtId="3" fontId="0" fillId="0" borderId="25" xfId="49" applyNumberFormat="1" applyFont="1" applyBorder="1" applyAlignment="1" applyProtection="1">
      <alignment/>
      <protection/>
    </xf>
    <xf numFmtId="185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13" xfId="49" applyNumberFormat="1" applyFont="1" applyBorder="1" applyAlignment="1" applyProtection="1">
      <alignment/>
      <protection/>
    </xf>
    <xf numFmtId="185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0" xfId="49" applyNumberFormat="1" applyFont="1" applyBorder="1" applyAlignment="1" applyProtection="1">
      <alignment/>
      <protection/>
    </xf>
    <xf numFmtId="18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 applyProtection="1">
      <alignment horizontal="right"/>
      <protection/>
    </xf>
    <xf numFmtId="183" fontId="0" fillId="0" borderId="13" xfId="0" applyNumberFormat="1" applyFont="1" applyBorder="1" applyAlignment="1">
      <alignment/>
    </xf>
    <xf numFmtId="3" fontId="0" fillId="0" borderId="25" xfId="0" applyNumberFormat="1" applyFont="1" applyBorder="1" applyAlignment="1" applyProtection="1">
      <alignment horizontal="right"/>
      <protection/>
    </xf>
    <xf numFmtId="183" fontId="0" fillId="0" borderId="25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33" borderId="23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right"/>
      <protection/>
    </xf>
    <xf numFmtId="3" fontId="6" fillId="33" borderId="24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0" fontId="6" fillId="0" borderId="39" xfId="0" applyFont="1" applyBorder="1" applyAlignment="1">
      <alignment horizontal="center"/>
    </xf>
    <xf numFmtId="3" fontId="6" fillId="0" borderId="25" xfId="49" applyNumberFormat="1" applyFont="1" applyBorder="1" applyAlignment="1" applyProtection="1">
      <alignment horizontal="right"/>
      <protection/>
    </xf>
    <xf numFmtId="3" fontId="6" fillId="0" borderId="25" xfId="49" applyNumberFormat="1" applyFont="1" applyBorder="1" applyAlignment="1" applyProtection="1">
      <alignment/>
      <protection/>
    </xf>
    <xf numFmtId="0" fontId="6" fillId="0" borderId="40" xfId="0" applyFont="1" applyBorder="1" applyAlignment="1">
      <alignment horizontal="center"/>
    </xf>
    <xf numFmtId="37" fontId="6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33" borderId="25" xfId="0" applyNumberFormat="1" applyFont="1" applyFill="1" applyBorder="1" applyAlignment="1">
      <alignment horizontal="right"/>
    </xf>
    <xf numFmtId="3" fontId="6" fillId="0" borderId="10" xfId="49" applyNumberFormat="1" applyFont="1" applyBorder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33" borderId="10" xfId="0" applyNumberFormat="1" applyFont="1" applyFill="1" applyBorder="1" applyAlignment="1">
      <alignment horizontal="right"/>
    </xf>
    <xf numFmtId="183" fontId="6" fillId="33" borderId="35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4" fillId="0" borderId="0" xfId="0" applyFont="1" applyBorder="1" applyAlignment="1">
      <alignment/>
    </xf>
    <xf numFmtId="196" fontId="0" fillId="33" borderId="23" xfId="0" applyNumberFormat="1" applyFont="1" applyFill="1" applyBorder="1" applyAlignment="1">
      <alignment horizontal="right"/>
    </xf>
    <xf numFmtId="196" fontId="0" fillId="33" borderId="23" xfId="0" applyNumberFormat="1" applyFont="1" applyFill="1" applyBorder="1" applyAlignment="1" applyProtection="1">
      <alignment/>
      <protection/>
    </xf>
    <xf numFmtId="196" fontId="0" fillId="0" borderId="23" xfId="0" applyNumberFormat="1" applyFont="1" applyBorder="1" applyAlignment="1" applyProtection="1">
      <alignment/>
      <protection/>
    </xf>
    <xf numFmtId="196" fontId="0" fillId="0" borderId="0" xfId="0" applyNumberFormat="1" applyFont="1" applyBorder="1" applyAlignment="1" applyProtection="1">
      <alignment/>
      <protection/>
    </xf>
    <xf numFmtId="196" fontId="0" fillId="33" borderId="24" xfId="0" applyNumberFormat="1" applyFont="1" applyFill="1" applyBorder="1" applyAlignment="1">
      <alignment horizontal="right"/>
    </xf>
    <xf numFmtId="196" fontId="0" fillId="33" borderId="24" xfId="0" applyNumberFormat="1" applyFont="1" applyFill="1" applyBorder="1" applyAlignment="1" applyProtection="1">
      <alignment/>
      <protection/>
    </xf>
    <xf numFmtId="196" fontId="0" fillId="0" borderId="24" xfId="0" applyNumberFormat="1" applyFont="1" applyBorder="1" applyAlignment="1" applyProtection="1">
      <alignment/>
      <protection/>
    </xf>
    <xf numFmtId="196" fontId="0" fillId="0" borderId="12" xfId="0" applyNumberFormat="1" applyFont="1" applyBorder="1" applyAlignment="1" applyProtection="1">
      <alignment/>
      <protection/>
    </xf>
    <xf numFmtId="196" fontId="0" fillId="33" borderId="13" xfId="0" applyNumberFormat="1" applyFont="1" applyFill="1" applyBorder="1" applyAlignment="1">
      <alignment horizontal="right"/>
    </xf>
    <xf numFmtId="196" fontId="0" fillId="33" borderId="29" xfId="0" applyNumberFormat="1" applyFont="1" applyFill="1" applyBorder="1" applyAlignment="1" applyProtection="1">
      <alignment/>
      <protection/>
    </xf>
    <xf numFmtId="196" fontId="0" fillId="0" borderId="13" xfId="0" applyNumberFormat="1" applyFont="1" applyBorder="1" applyAlignment="1" applyProtection="1">
      <alignment/>
      <protection/>
    </xf>
    <xf numFmtId="196" fontId="0" fillId="0" borderId="29" xfId="0" applyNumberFormat="1" applyFont="1" applyBorder="1" applyAlignment="1" applyProtection="1">
      <alignment/>
      <protection/>
    </xf>
    <xf numFmtId="196" fontId="0" fillId="0" borderId="28" xfId="0" applyNumberFormat="1" applyFont="1" applyBorder="1" applyAlignment="1" applyProtection="1">
      <alignment/>
      <protection/>
    </xf>
    <xf numFmtId="196" fontId="0" fillId="33" borderId="25" xfId="0" applyNumberFormat="1" applyFont="1" applyFill="1" applyBorder="1" applyAlignment="1">
      <alignment horizontal="right"/>
    </xf>
    <xf numFmtId="196" fontId="0" fillId="33" borderId="0" xfId="0" applyNumberFormat="1" applyFont="1" applyFill="1" applyBorder="1" applyAlignment="1" applyProtection="1">
      <alignment/>
      <protection/>
    </xf>
    <xf numFmtId="196" fontId="0" fillId="0" borderId="25" xfId="0" applyNumberFormat="1" applyFont="1" applyBorder="1" applyAlignment="1" applyProtection="1">
      <alignment/>
      <protection/>
    </xf>
    <xf numFmtId="196" fontId="0" fillId="33" borderId="10" xfId="0" applyNumberFormat="1" applyFont="1" applyFill="1" applyBorder="1" applyAlignment="1">
      <alignment horizontal="right"/>
    </xf>
    <xf numFmtId="196" fontId="0" fillId="33" borderId="12" xfId="0" applyNumberFormat="1" applyFont="1" applyFill="1" applyBorder="1" applyAlignment="1" applyProtection="1">
      <alignment/>
      <protection/>
    </xf>
    <xf numFmtId="196" fontId="0" fillId="0" borderId="10" xfId="0" applyNumberFormat="1" applyFont="1" applyBorder="1" applyAlignment="1" applyProtection="1">
      <alignment/>
      <protection/>
    </xf>
    <xf numFmtId="196" fontId="0" fillId="33" borderId="35" xfId="49" applyNumberFormat="1" applyFont="1" applyFill="1" applyBorder="1" applyAlignment="1">
      <alignment/>
    </xf>
    <xf numFmtId="196" fontId="0" fillId="33" borderId="16" xfId="49" applyNumberFormat="1" applyFont="1" applyFill="1" applyBorder="1" applyAlignment="1">
      <alignment/>
    </xf>
    <xf numFmtId="196" fontId="0" fillId="33" borderId="17" xfId="49" applyNumberFormat="1" applyFont="1" applyFill="1" applyBorder="1" applyAlignment="1">
      <alignment/>
    </xf>
    <xf numFmtId="196" fontId="0" fillId="0" borderId="25" xfId="49" applyNumberFormat="1" applyFont="1" applyBorder="1" applyAlignment="1" applyProtection="1">
      <alignment/>
      <protection/>
    </xf>
    <xf numFmtId="196" fontId="0" fillId="0" borderId="23" xfId="49" applyNumberFormat="1" applyFont="1" applyBorder="1" applyAlignment="1" applyProtection="1">
      <alignment/>
      <protection/>
    </xf>
    <xf numFmtId="196" fontId="0" fillId="0" borderId="10" xfId="49" applyNumberFormat="1" applyFont="1" applyBorder="1" applyAlignment="1" applyProtection="1">
      <alignment/>
      <protection/>
    </xf>
    <xf numFmtId="196" fontId="0" fillId="0" borderId="24" xfId="49" applyNumberFormat="1" applyFont="1" applyBorder="1" applyAlignment="1" applyProtection="1">
      <alignment/>
      <protection/>
    </xf>
    <xf numFmtId="0" fontId="7" fillId="6" borderId="41" xfId="0" applyFont="1" applyFill="1" applyBorder="1" applyAlignment="1">
      <alignment horizontal="center"/>
    </xf>
    <xf numFmtId="49" fontId="7" fillId="6" borderId="35" xfId="49" applyNumberFormat="1" applyFont="1" applyFill="1" applyBorder="1" applyAlignment="1">
      <alignment/>
    </xf>
    <xf numFmtId="38" fontId="7" fillId="6" borderId="35" xfId="49" applyFont="1" applyFill="1" applyBorder="1" applyAlignment="1">
      <alignment/>
    </xf>
    <xf numFmtId="38" fontId="7" fillId="6" borderId="35" xfId="49" applyFont="1" applyFill="1" applyBorder="1" applyAlignment="1">
      <alignment horizontal="right"/>
    </xf>
    <xf numFmtId="0" fontId="7" fillId="6" borderId="42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38" fontId="7" fillId="6" borderId="36" xfId="49" applyFont="1" applyFill="1" applyBorder="1" applyAlignment="1">
      <alignment/>
    </xf>
    <xf numFmtId="0" fontId="7" fillId="6" borderId="44" xfId="0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/>
    </xf>
    <xf numFmtId="38" fontId="0" fillId="6" borderId="35" xfId="49" applyFont="1" applyFill="1" applyBorder="1" applyAlignment="1">
      <alignment/>
    </xf>
    <xf numFmtId="0" fontId="0" fillId="6" borderId="15" xfId="0" applyFill="1" applyBorder="1" applyAlignment="1">
      <alignment horizontal="center"/>
    </xf>
    <xf numFmtId="0" fontId="0" fillId="6" borderId="43" xfId="0" applyFont="1" applyFill="1" applyBorder="1" applyAlignment="1">
      <alignment horizontal="center"/>
    </xf>
    <xf numFmtId="38" fontId="0" fillId="6" borderId="36" xfId="49" applyFont="1" applyFill="1" applyBorder="1" applyAlignment="1">
      <alignment/>
    </xf>
    <xf numFmtId="0" fontId="0" fillId="6" borderId="45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38" fontId="7" fillId="6" borderId="35" xfId="0" applyNumberFormat="1" applyFont="1" applyFill="1" applyBorder="1" applyAlignment="1">
      <alignment/>
    </xf>
    <xf numFmtId="38" fontId="7" fillId="6" borderId="36" xfId="0" applyNumberFormat="1" applyFont="1" applyFill="1" applyBorder="1" applyAlignment="1">
      <alignment/>
    </xf>
    <xf numFmtId="0" fontId="6" fillId="6" borderId="41" xfId="0" applyFont="1" applyFill="1" applyBorder="1" applyAlignment="1">
      <alignment horizontal="center"/>
    </xf>
    <xf numFmtId="0" fontId="6" fillId="6" borderId="42" xfId="0" applyFont="1" applyFill="1" applyBorder="1" applyAlignment="1">
      <alignment horizontal="center"/>
    </xf>
    <xf numFmtId="38" fontId="0" fillId="6" borderId="45" xfId="49" applyFont="1" applyFill="1" applyBorder="1" applyAlignment="1">
      <alignment/>
    </xf>
    <xf numFmtId="38" fontId="0" fillId="6" borderId="46" xfId="49" applyFont="1" applyFill="1" applyBorder="1" applyAlignment="1">
      <alignment/>
    </xf>
    <xf numFmtId="0" fontId="0" fillId="6" borderId="47" xfId="0" applyFont="1" applyFill="1" applyBorder="1" applyAlignment="1">
      <alignment horizontal="center"/>
    </xf>
    <xf numFmtId="0" fontId="4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96" fontId="13" fillId="33" borderId="36" xfId="49" applyNumberFormat="1" applyFont="1" applyFill="1" applyBorder="1" applyAlignment="1">
      <alignment/>
    </xf>
    <xf numFmtId="196" fontId="13" fillId="33" borderId="45" xfId="49" applyNumberFormat="1" applyFont="1" applyFill="1" applyBorder="1" applyAlignment="1">
      <alignment/>
    </xf>
    <xf numFmtId="196" fontId="13" fillId="33" borderId="46" xfId="49" applyNumberFormat="1" applyFont="1" applyFill="1" applyBorder="1" applyAlignment="1">
      <alignment/>
    </xf>
    <xf numFmtId="0" fontId="0" fillId="6" borderId="51" xfId="0" applyFont="1" applyFill="1" applyBorder="1" applyAlignment="1">
      <alignment horizontal="center"/>
    </xf>
    <xf numFmtId="196" fontId="0" fillId="33" borderId="52" xfId="49" applyNumberFormat="1" applyFont="1" applyFill="1" applyBorder="1" applyAlignment="1">
      <alignment/>
    </xf>
    <xf numFmtId="196" fontId="0" fillId="33" borderId="53" xfId="49" applyNumberFormat="1" applyFont="1" applyFill="1" applyBorder="1" applyAlignment="1">
      <alignment/>
    </xf>
    <xf numFmtId="196" fontId="0" fillId="33" borderId="54" xfId="49" applyNumberFormat="1" applyFont="1" applyFill="1" applyBorder="1" applyAlignment="1">
      <alignment/>
    </xf>
    <xf numFmtId="196" fontId="0" fillId="33" borderId="55" xfId="49" applyNumberFormat="1" applyFont="1" applyFill="1" applyBorder="1" applyAlignment="1">
      <alignment/>
    </xf>
    <xf numFmtId="0" fontId="0" fillId="6" borderId="56" xfId="0" applyFill="1" applyBorder="1" applyAlignment="1">
      <alignment horizontal="center"/>
    </xf>
    <xf numFmtId="38" fontId="7" fillId="6" borderId="36" xfId="49" applyFont="1" applyFill="1" applyBorder="1" applyAlignment="1">
      <alignment horizontal="right"/>
    </xf>
    <xf numFmtId="0" fontId="7" fillId="6" borderId="57" xfId="0" applyFont="1" applyFill="1" applyBorder="1" applyAlignment="1">
      <alignment horizontal="center"/>
    </xf>
    <xf numFmtId="38" fontId="7" fillId="6" borderId="52" xfId="49" applyFont="1" applyFill="1" applyBorder="1" applyAlignment="1">
      <alignment/>
    </xf>
    <xf numFmtId="38" fontId="7" fillId="6" borderId="52" xfId="49" applyFont="1" applyFill="1" applyBorder="1" applyAlignment="1">
      <alignment horizontal="right"/>
    </xf>
    <xf numFmtId="0" fontId="7" fillId="6" borderId="56" xfId="0" applyFont="1" applyFill="1" applyBorder="1" applyAlignment="1">
      <alignment horizontal="center"/>
    </xf>
    <xf numFmtId="0" fontId="0" fillId="6" borderId="57" xfId="0" applyFont="1" applyFill="1" applyBorder="1" applyAlignment="1">
      <alignment horizontal="center"/>
    </xf>
    <xf numFmtId="38" fontId="0" fillId="33" borderId="52" xfId="49" applyFont="1" applyFill="1" applyBorder="1" applyAlignment="1">
      <alignment/>
    </xf>
    <xf numFmtId="0" fontId="0" fillId="6" borderId="58" xfId="0" applyFont="1" applyFill="1" applyBorder="1" applyAlignment="1">
      <alignment horizontal="center"/>
    </xf>
    <xf numFmtId="38" fontId="0" fillId="6" borderId="59" xfId="49" applyFont="1" applyFill="1" applyBorder="1" applyAlignment="1">
      <alignment horizontal="right"/>
    </xf>
    <xf numFmtId="38" fontId="0" fillId="6" borderId="52" xfId="49" applyFont="1" applyFill="1" applyBorder="1" applyAlignment="1">
      <alignment horizontal="right"/>
    </xf>
    <xf numFmtId="38" fontId="0" fillId="6" borderId="60" xfId="49" applyFont="1" applyFill="1" applyBorder="1" applyAlignment="1">
      <alignment horizontal="right"/>
    </xf>
    <xf numFmtId="0" fontId="0" fillId="6" borderId="61" xfId="0" applyFill="1" applyBorder="1" applyAlignment="1">
      <alignment horizontal="center"/>
    </xf>
    <xf numFmtId="0" fontId="0" fillId="6" borderId="62" xfId="0" applyFont="1" applyFill="1" applyBorder="1" applyAlignment="1">
      <alignment horizontal="center"/>
    </xf>
    <xf numFmtId="0" fontId="0" fillId="6" borderId="63" xfId="0" applyFill="1" applyBorder="1" applyAlignment="1">
      <alignment horizontal="center"/>
    </xf>
    <xf numFmtId="0" fontId="7" fillId="6" borderId="52" xfId="0" applyFont="1" applyFill="1" applyBorder="1" applyAlignment="1">
      <alignment horizontal="right"/>
    </xf>
    <xf numFmtId="189" fontId="0" fillId="0" borderId="35" xfId="0" applyNumberFormat="1" applyBorder="1" applyAlignment="1">
      <alignment horizontal="center" vertical="center"/>
    </xf>
    <xf numFmtId="0" fontId="6" fillId="0" borderId="64" xfId="0" applyFont="1" applyBorder="1" applyAlignment="1">
      <alignment horizontal="centerContinuous"/>
    </xf>
    <xf numFmtId="0" fontId="6" fillId="6" borderId="65" xfId="0" applyFont="1" applyFill="1" applyBorder="1" applyAlignment="1">
      <alignment horizontal="center"/>
    </xf>
    <xf numFmtId="38" fontId="6" fillId="33" borderId="66" xfId="49" applyFont="1" applyFill="1" applyBorder="1" applyAlignment="1">
      <alignment/>
    </xf>
    <xf numFmtId="38" fontId="6" fillId="33" borderId="67" xfId="49" applyFont="1" applyFill="1" applyBorder="1" applyAlignment="1">
      <alignment/>
    </xf>
    <xf numFmtId="3" fontId="6" fillId="0" borderId="25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3" fontId="6" fillId="34" borderId="25" xfId="49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3" fontId="6" fillId="34" borderId="23" xfId="0" applyNumberFormat="1" applyFont="1" applyFill="1" applyBorder="1" applyAlignment="1" applyProtection="1">
      <alignment/>
      <protection/>
    </xf>
    <xf numFmtId="3" fontId="6" fillId="34" borderId="24" xfId="0" applyNumberFormat="1" applyFont="1" applyFill="1" applyBorder="1" applyAlignment="1" applyProtection="1">
      <alignment/>
      <protection/>
    </xf>
    <xf numFmtId="38" fontId="6" fillId="34" borderId="66" xfId="49" applyFont="1" applyFill="1" applyBorder="1" applyAlignment="1">
      <alignment/>
    </xf>
    <xf numFmtId="3" fontId="6" fillId="34" borderId="23" xfId="0" applyNumberFormat="1" applyFont="1" applyFill="1" applyBorder="1" applyAlignment="1" applyProtection="1">
      <alignment horizontal="right"/>
      <protection/>
    </xf>
    <xf numFmtId="3" fontId="6" fillId="34" borderId="24" xfId="0" applyNumberFormat="1" applyFont="1" applyFill="1" applyBorder="1" applyAlignment="1" applyProtection="1">
      <alignment horizontal="right"/>
      <protection/>
    </xf>
    <xf numFmtId="38" fontId="6" fillId="34" borderId="67" xfId="49" applyFont="1" applyFill="1" applyBorder="1" applyAlignment="1">
      <alignment/>
    </xf>
    <xf numFmtId="3" fontId="6" fillId="34" borderId="25" xfId="0" applyNumberFormat="1" applyFont="1" applyFill="1" applyBorder="1" applyAlignment="1" applyProtection="1">
      <alignment/>
      <protection/>
    </xf>
    <xf numFmtId="3" fontId="6" fillId="34" borderId="13" xfId="0" applyNumberFormat="1" applyFont="1" applyFill="1" applyBorder="1" applyAlignment="1" applyProtection="1">
      <alignment/>
      <protection/>
    </xf>
    <xf numFmtId="3" fontId="6" fillId="34" borderId="10" xfId="0" applyNumberFormat="1" applyFont="1" applyFill="1" applyBorder="1" applyAlignment="1" applyProtection="1">
      <alignment/>
      <protection/>
    </xf>
    <xf numFmtId="183" fontId="6" fillId="34" borderId="42" xfId="0" applyNumberFormat="1" applyFont="1" applyFill="1" applyBorder="1" applyAlignment="1">
      <alignment horizontal="right"/>
    </xf>
    <xf numFmtId="0" fontId="6" fillId="6" borderId="6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9" fontId="0" fillId="0" borderId="37" xfId="0" applyNumberFormat="1" applyFont="1" applyBorder="1" applyAlignment="1">
      <alignment/>
    </xf>
    <xf numFmtId="38" fontId="0" fillId="33" borderId="65" xfId="49" applyFont="1" applyFill="1" applyBorder="1" applyAlignment="1">
      <alignment/>
    </xf>
    <xf numFmtId="38" fontId="0" fillId="33" borderId="66" xfId="49" applyFont="1" applyFill="1" applyBorder="1" applyAlignment="1">
      <alignment/>
    </xf>
    <xf numFmtId="0" fontId="0" fillId="6" borderId="69" xfId="0" applyFill="1" applyBorder="1" applyAlignment="1">
      <alignment horizontal="center"/>
    </xf>
    <xf numFmtId="3" fontId="0" fillId="0" borderId="23" xfId="0" applyNumberFormat="1" applyFont="1" applyFill="1" applyBorder="1" applyAlignment="1" applyProtection="1">
      <alignment/>
      <protection/>
    </xf>
    <xf numFmtId="38" fontId="0" fillId="34" borderId="36" xfId="49" applyFont="1" applyFill="1" applyBorder="1" applyAlignment="1">
      <alignment/>
    </xf>
    <xf numFmtId="38" fontId="0" fillId="33" borderId="36" xfId="49" applyFont="1" applyFill="1" applyBorder="1" applyAlignment="1">
      <alignment horizontal="right"/>
    </xf>
    <xf numFmtId="0" fontId="0" fillId="0" borderId="43" xfId="0" applyFont="1" applyBorder="1" applyAlignment="1">
      <alignment horizontal="center"/>
    </xf>
    <xf numFmtId="3" fontId="0" fillId="0" borderId="46" xfId="0" applyNumberFormat="1" applyFont="1" applyBorder="1" applyAlignment="1" applyProtection="1">
      <alignment/>
      <protection/>
    </xf>
    <xf numFmtId="3" fontId="0" fillId="0" borderId="46" xfId="0" applyNumberFormat="1" applyFont="1" applyFill="1" applyBorder="1" applyAlignment="1" applyProtection="1">
      <alignment/>
      <protection/>
    </xf>
    <xf numFmtId="3" fontId="0" fillId="0" borderId="36" xfId="49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 horizontal="right"/>
      <protection/>
    </xf>
    <xf numFmtId="183" fontId="0" fillId="0" borderId="36" xfId="0" applyNumberFormat="1" applyFont="1" applyBorder="1" applyAlignment="1">
      <alignment/>
    </xf>
    <xf numFmtId="3" fontId="0" fillId="33" borderId="36" xfId="0" applyNumberFormat="1" applyFont="1" applyFill="1" applyBorder="1" applyAlignment="1" applyProtection="1">
      <alignment/>
      <protection/>
    </xf>
    <xf numFmtId="3" fontId="0" fillId="0" borderId="36" xfId="49" applyNumberFormat="1" applyFont="1" applyBorder="1" applyAlignment="1" applyProtection="1">
      <alignment/>
      <protection/>
    </xf>
    <xf numFmtId="0" fontId="0" fillId="0" borderId="36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6" borderId="70" xfId="0" applyFont="1" applyFill="1" applyBorder="1" applyAlignment="1">
      <alignment horizontal="center"/>
    </xf>
    <xf numFmtId="0" fontId="6" fillId="6" borderId="69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89" fontId="0" fillId="0" borderId="14" xfId="0" applyNumberFormat="1" applyBorder="1" applyAlignment="1">
      <alignment horizontal="center" vertical="center"/>
    </xf>
    <xf numFmtId="189" fontId="0" fillId="0" borderId="29" xfId="0" applyNumberFormat="1" applyBorder="1" applyAlignment="1">
      <alignment horizontal="center" vertical="center"/>
    </xf>
    <xf numFmtId="189" fontId="0" fillId="0" borderId="28" xfId="0" applyNumberFormat="1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189" fontId="0" fillId="0" borderId="25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89" fontId="0" fillId="0" borderId="15" xfId="0" applyNumberFormat="1" applyBorder="1" applyAlignment="1">
      <alignment horizontal="center" vertical="center"/>
    </xf>
    <xf numFmtId="189" fontId="0" fillId="0" borderId="16" xfId="0" applyNumberFormat="1" applyBorder="1" applyAlignment="1">
      <alignment horizontal="center" vertical="center"/>
    </xf>
    <xf numFmtId="189" fontId="0" fillId="0" borderId="17" xfId="0" applyNumberFormat="1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89" fontId="0" fillId="0" borderId="35" xfId="0" applyNumberFormat="1" applyBorder="1" applyAlignment="1">
      <alignment horizontal="center" vertical="center"/>
    </xf>
    <xf numFmtId="189" fontId="0" fillId="0" borderId="24" xfId="0" applyNumberForma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30"/>
  <sheetViews>
    <sheetView tabSelected="1" view="pageBreakPreview" zoomScale="83" zoomScaleSheetLayoutView="83" workbookViewId="0" topLeftCell="F1">
      <selection activeCell="X15" sqref="X15"/>
    </sheetView>
  </sheetViews>
  <sheetFormatPr defaultColWidth="8.796875" defaultRowHeight="14.25"/>
  <cols>
    <col min="1" max="1" width="10.3984375" style="0" customWidth="1"/>
    <col min="2" max="2" width="16.09765625" style="0" customWidth="1"/>
    <col min="3" max="4" width="8.59765625" style="0" customWidth="1"/>
    <col min="5" max="5" width="12.5" style="0" customWidth="1"/>
    <col min="6" max="10" width="8.59765625" style="0" customWidth="1"/>
    <col min="11" max="11" width="13.69921875" style="3" customWidth="1"/>
    <col min="12" max="16" width="8.59765625" style="3" customWidth="1"/>
    <col min="17" max="17" width="12.8984375" style="3" customWidth="1"/>
    <col min="18" max="19" width="8.59765625" style="3" customWidth="1"/>
    <col min="20" max="20" width="12.8984375" style="3" customWidth="1"/>
    <col min="21" max="21" width="12.09765625" style="3" customWidth="1"/>
    <col min="22" max="23" width="5.09765625" style="3" customWidth="1"/>
    <col min="24" max="24" width="11.09765625" style="3" customWidth="1"/>
    <col min="25" max="25" width="8.59765625" style="3" customWidth="1"/>
    <col min="26" max="26" width="13.59765625" style="3" customWidth="1"/>
    <col min="27" max="27" width="12.59765625" style="3" customWidth="1"/>
    <col min="28" max="28" width="11.59765625" style="3" bestFit="1" customWidth="1"/>
  </cols>
  <sheetData>
    <row r="1" spans="1:28" s="3" customFormat="1" ht="21.75" thickBot="1">
      <c r="A1" s="5" t="s">
        <v>204</v>
      </c>
      <c r="B1" s="4"/>
      <c r="C1"/>
      <c r="D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6" t="s">
        <v>0</v>
      </c>
      <c r="AA1" s="4"/>
      <c r="AB1" s="6" t="s">
        <v>205</v>
      </c>
    </row>
    <row r="2" spans="1:28" ht="13.5">
      <c r="A2" s="383" t="s">
        <v>6</v>
      </c>
      <c r="B2" s="386" t="s">
        <v>178</v>
      </c>
      <c r="C2" s="365" t="s">
        <v>2</v>
      </c>
      <c r="D2" s="376"/>
      <c r="E2" s="365" t="s">
        <v>95</v>
      </c>
      <c r="F2" s="375"/>
      <c r="G2" s="375"/>
      <c r="H2" s="375"/>
      <c r="I2" s="375"/>
      <c r="J2" s="376"/>
      <c r="K2" s="365" t="s">
        <v>96</v>
      </c>
      <c r="L2" s="375"/>
      <c r="M2" s="375"/>
      <c r="N2" s="375"/>
      <c r="O2" s="375"/>
      <c r="P2" s="376"/>
      <c r="Q2" s="365" t="s">
        <v>97</v>
      </c>
      <c r="R2" s="375"/>
      <c r="S2" s="376"/>
      <c r="T2" s="365" t="s">
        <v>98</v>
      </c>
      <c r="U2" s="367"/>
      <c r="V2" s="366" t="s">
        <v>3</v>
      </c>
      <c r="W2" s="367"/>
      <c r="X2" s="64"/>
      <c r="Y2" s="365" t="s">
        <v>5</v>
      </c>
      <c r="Z2" s="366"/>
      <c r="AA2" s="367"/>
      <c r="AB2" s="362" t="s">
        <v>6</v>
      </c>
    </row>
    <row r="3" spans="1:28" ht="13.5">
      <c r="A3" s="384"/>
      <c r="B3" s="387"/>
      <c r="C3" s="377"/>
      <c r="D3" s="379"/>
      <c r="E3" s="377"/>
      <c r="F3" s="378"/>
      <c r="G3" s="378"/>
      <c r="H3" s="378"/>
      <c r="I3" s="378"/>
      <c r="J3" s="379"/>
      <c r="K3" s="377"/>
      <c r="L3" s="378"/>
      <c r="M3" s="378"/>
      <c r="N3" s="378"/>
      <c r="O3" s="378"/>
      <c r="P3" s="379"/>
      <c r="Q3" s="377"/>
      <c r="R3" s="378"/>
      <c r="S3" s="379"/>
      <c r="T3" s="368"/>
      <c r="U3" s="370"/>
      <c r="V3" s="374"/>
      <c r="W3" s="370"/>
      <c r="X3" s="65" t="s">
        <v>4</v>
      </c>
      <c r="Y3" s="368"/>
      <c r="Z3" s="369"/>
      <c r="AA3" s="370"/>
      <c r="AB3" s="363"/>
    </row>
    <row r="4" spans="1:28" ht="13.5">
      <c r="A4" s="384"/>
      <c r="B4" s="387"/>
      <c r="C4" s="360" t="s">
        <v>8</v>
      </c>
      <c r="D4" s="360" t="s">
        <v>99</v>
      </c>
      <c r="E4" s="381" t="s">
        <v>80</v>
      </c>
      <c r="F4" s="36"/>
      <c r="G4" s="36"/>
      <c r="H4" s="36"/>
      <c r="I4" s="37"/>
      <c r="J4" s="360" t="s">
        <v>99</v>
      </c>
      <c r="K4" s="381" t="s">
        <v>80</v>
      </c>
      <c r="L4" s="36"/>
      <c r="M4" s="36"/>
      <c r="N4" s="36"/>
      <c r="O4" s="37"/>
      <c r="P4" s="360" t="s">
        <v>99</v>
      </c>
      <c r="Q4" s="381" t="s">
        <v>100</v>
      </c>
      <c r="R4" s="36"/>
      <c r="S4" s="360" t="s">
        <v>99</v>
      </c>
      <c r="T4" s="371"/>
      <c r="U4" s="373"/>
      <c r="V4" s="372"/>
      <c r="W4" s="373"/>
      <c r="X4" s="65" t="s">
        <v>7</v>
      </c>
      <c r="Y4" s="371"/>
      <c r="Z4" s="372"/>
      <c r="AA4" s="373"/>
      <c r="AB4" s="363"/>
    </row>
    <row r="5" spans="1:28" ht="13.5">
      <c r="A5" s="384"/>
      <c r="B5" s="387"/>
      <c r="C5" s="380"/>
      <c r="D5" s="380"/>
      <c r="E5" s="382"/>
      <c r="F5" s="35" t="s">
        <v>79</v>
      </c>
      <c r="G5" s="35" t="s">
        <v>79</v>
      </c>
      <c r="H5" s="35" t="s">
        <v>79</v>
      </c>
      <c r="I5" s="35" t="s">
        <v>79</v>
      </c>
      <c r="J5" s="380"/>
      <c r="K5" s="382"/>
      <c r="L5" s="35" t="s">
        <v>79</v>
      </c>
      <c r="M5" s="35" t="s">
        <v>79</v>
      </c>
      <c r="N5" s="35" t="s">
        <v>79</v>
      </c>
      <c r="O5" s="35" t="s">
        <v>79</v>
      </c>
      <c r="P5" s="380"/>
      <c r="Q5" s="382"/>
      <c r="R5" s="35" t="s">
        <v>79</v>
      </c>
      <c r="S5" s="380"/>
      <c r="T5" s="360" t="s">
        <v>101</v>
      </c>
      <c r="U5" s="360" t="s">
        <v>99</v>
      </c>
      <c r="V5" s="360" t="s">
        <v>9</v>
      </c>
      <c r="W5" s="360" t="s">
        <v>10</v>
      </c>
      <c r="X5" s="65"/>
      <c r="Y5" s="360" t="s">
        <v>12</v>
      </c>
      <c r="Z5" s="360" t="s">
        <v>13</v>
      </c>
      <c r="AA5" s="360" t="s">
        <v>14</v>
      </c>
      <c r="AB5" s="363"/>
    </row>
    <row r="6" spans="1:28" s="3" customFormat="1" ht="13.5">
      <c r="A6" s="385"/>
      <c r="B6" s="388"/>
      <c r="C6" s="361"/>
      <c r="D6" s="361"/>
      <c r="E6" s="377"/>
      <c r="F6" s="38" t="s">
        <v>102</v>
      </c>
      <c r="G6" s="39" t="s">
        <v>103</v>
      </c>
      <c r="H6" s="39" t="s">
        <v>104</v>
      </c>
      <c r="I6" s="39" t="s">
        <v>78</v>
      </c>
      <c r="J6" s="361"/>
      <c r="K6" s="377"/>
      <c r="L6" s="38" t="s">
        <v>102</v>
      </c>
      <c r="M6" s="39" t="s">
        <v>103</v>
      </c>
      <c r="N6" s="39" t="s">
        <v>104</v>
      </c>
      <c r="O6" s="39" t="s">
        <v>78</v>
      </c>
      <c r="P6" s="361"/>
      <c r="Q6" s="377"/>
      <c r="R6" s="38" t="s">
        <v>102</v>
      </c>
      <c r="S6" s="361"/>
      <c r="T6" s="361"/>
      <c r="U6" s="361"/>
      <c r="V6" s="361"/>
      <c r="W6" s="361"/>
      <c r="X6" s="66" t="s">
        <v>11</v>
      </c>
      <c r="Y6" s="361"/>
      <c r="Z6" s="361"/>
      <c r="AA6" s="361"/>
      <c r="AB6" s="364"/>
    </row>
    <row r="7" spans="1:28" s="3" customFormat="1" ht="19.5" customHeight="1">
      <c r="A7" s="27" t="s">
        <v>16</v>
      </c>
      <c r="B7" s="28" t="s">
        <v>105</v>
      </c>
      <c r="C7" s="40">
        <v>29466</v>
      </c>
      <c r="D7" s="40">
        <v>29978</v>
      </c>
      <c r="E7" s="40">
        <v>44343</v>
      </c>
      <c r="F7" s="40">
        <v>960</v>
      </c>
      <c r="G7" s="40">
        <v>21520</v>
      </c>
      <c r="H7" s="40">
        <v>11630</v>
      </c>
      <c r="I7" s="40">
        <v>750</v>
      </c>
      <c r="J7" s="40">
        <v>45457</v>
      </c>
      <c r="K7" s="40">
        <v>44326</v>
      </c>
      <c r="L7" s="40">
        <v>960</v>
      </c>
      <c r="M7" s="40">
        <v>21520</v>
      </c>
      <c r="N7" s="40">
        <v>11630</v>
      </c>
      <c r="O7" s="40">
        <v>750</v>
      </c>
      <c r="P7" s="40">
        <v>45360</v>
      </c>
      <c r="Q7" s="40">
        <v>17</v>
      </c>
      <c r="R7" s="40">
        <v>0</v>
      </c>
      <c r="S7" s="40">
        <v>97</v>
      </c>
      <c r="T7" s="75">
        <v>13273</v>
      </c>
      <c r="U7" s="76">
        <v>13706</v>
      </c>
      <c r="V7" s="41">
        <v>30</v>
      </c>
      <c r="W7" s="42">
        <v>0</v>
      </c>
      <c r="X7" s="67"/>
      <c r="Y7" s="73">
        <v>420000</v>
      </c>
      <c r="Z7" s="94">
        <v>50000</v>
      </c>
      <c r="AA7" s="73"/>
      <c r="AB7" s="44" t="s">
        <v>16</v>
      </c>
    </row>
    <row r="8" spans="1:28" s="3" customFormat="1" ht="19.5" customHeight="1">
      <c r="A8" s="99" t="s">
        <v>17</v>
      </c>
      <c r="B8" s="29" t="s">
        <v>106</v>
      </c>
      <c r="C8" s="40">
        <v>8050</v>
      </c>
      <c r="D8" s="40">
        <v>8152</v>
      </c>
      <c r="E8" s="40">
        <v>12288</v>
      </c>
      <c r="F8" s="40">
        <v>277</v>
      </c>
      <c r="G8" s="40">
        <v>6270</v>
      </c>
      <c r="H8" s="40">
        <v>3303</v>
      </c>
      <c r="I8" s="40">
        <v>213</v>
      </c>
      <c r="J8" s="40">
        <v>12564</v>
      </c>
      <c r="K8" s="40">
        <v>12287</v>
      </c>
      <c r="L8" s="40">
        <v>277</v>
      </c>
      <c r="M8" s="40">
        <v>6270</v>
      </c>
      <c r="N8" s="40">
        <v>3303</v>
      </c>
      <c r="O8" s="40">
        <v>213</v>
      </c>
      <c r="P8" s="40">
        <v>12544</v>
      </c>
      <c r="Q8" s="40">
        <v>1</v>
      </c>
      <c r="R8" s="40">
        <v>0</v>
      </c>
      <c r="S8" s="40">
        <v>20</v>
      </c>
      <c r="T8" s="75">
        <v>3609</v>
      </c>
      <c r="U8" s="76">
        <v>3755</v>
      </c>
      <c r="V8" s="41">
        <v>8</v>
      </c>
      <c r="W8" s="42">
        <v>3</v>
      </c>
      <c r="X8" s="68"/>
      <c r="Y8" s="73">
        <v>420000</v>
      </c>
      <c r="Z8" s="94">
        <v>50000</v>
      </c>
      <c r="AA8" s="73"/>
      <c r="AB8" s="44" t="s">
        <v>17</v>
      </c>
    </row>
    <row r="9" spans="1:28" s="3" customFormat="1" ht="19.5" customHeight="1">
      <c r="A9" s="27" t="s">
        <v>18</v>
      </c>
      <c r="B9" s="29" t="s">
        <v>107</v>
      </c>
      <c r="C9" s="40">
        <v>3841</v>
      </c>
      <c r="D9" s="40">
        <v>3878</v>
      </c>
      <c r="E9" s="40">
        <v>5999</v>
      </c>
      <c r="F9" s="40">
        <v>112</v>
      </c>
      <c r="G9" s="40">
        <v>2925</v>
      </c>
      <c r="H9" s="40">
        <v>1562</v>
      </c>
      <c r="I9" s="40">
        <v>65</v>
      </c>
      <c r="J9" s="40">
        <v>6090</v>
      </c>
      <c r="K9" s="40">
        <v>5998</v>
      </c>
      <c r="L9" s="40">
        <v>112</v>
      </c>
      <c r="M9" s="40">
        <v>2925</v>
      </c>
      <c r="N9" s="40">
        <v>1562</v>
      </c>
      <c r="O9" s="40">
        <v>65</v>
      </c>
      <c r="P9" s="40">
        <v>6075</v>
      </c>
      <c r="Q9" s="40">
        <v>1</v>
      </c>
      <c r="R9" s="40">
        <v>0</v>
      </c>
      <c r="S9" s="40">
        <v>15</v>
      </c>
      <c r="T9" s="75">
        <v>1872</v>
      </c>
      <c r="U9" s="76">
        <v>1918</v>
      </c>
      <c r="V9" s="41">
        <v>2</v>
      </c>
      <c r="W9" s="42">
        <v>1</v>
      </c>
      <c r="X9" s="69" t="s">
        <v>102</v>
      </c>
      <c r="Y9" s="73">
        <v>420000</v>
      </c>
      <c r="Z9" s="94">
        <v>50000</v>
      </c>
      <c r="AA9" s="73"/>
      <c r="AB9" s="44" t="s">
        <v>18</v>
      </c>
    </row>
    <row r="10" spans="1:28" s="3" customFormat="1" ht="19.5" customHeight="1">
      <c r="A10" s="27" t="s">
        <v>19</v>
      </c>
      <c r="B10" s="29" t="s">
        <v>108</v>
      </c>
      <c r="C10" s="40">
        <v>4190</v>
      </c>
      <c r="D10" s="40">
        <v>4261</v>
      </c>
      <c r="E10" s="40">
        <v>6756</v>
      </c>
      <c r="F10" s="40">
        <v>112</v>
      </c>
      <c r="G10" s="40">
        <v>3666</v>
      </c>
      <c r="H10" s="40">
        <v>1785</v>
      </c>
      <c r="I10" s="40">
        <v>126</v>
      </c>
      <c r="J10" s="40">
        <v>6861</v>
      </c>
      <c r="K10" s="40">
        <v>6756</v>
      </c>
      <c r="L10" s="40">
        <v>112</v>
      </c>
      <c r="M10" s="40">
        <v>3666</v>
      </c>
      <c r="N10" s="40">
        <v>1785</v>
      </c>
      <c r="O10" s="40">
        <v>126</v>
      </c>
      <c r="P10" s="40">
        <v>6850</v>
      </c>
      <c r="Q10" s="40">
        <v>0</v>
      </c>
      <c r="R10" s="40">
        <v>0</v>
      </c>
      <c r="S10" s="40">
        <v>11</v>
      </c>
      <c r="T10" s="75">
        <v>1895</v>
      </c>
      <c r="U10" s="76">
        <v>1955</v>
      </c>
      <c r="V10" s="41">
        <v>3</v>
      </c>
      <c r="W10" s="42">
        <v>9</v>
      </c>
      <c r="X10" s="70" t="s">
        <v>109</v>
      </c>
      <c r="Y10" s="73">
        <v>420000</v>
      </c>
      <c r="Z10" s="94">
        <v>50000</v>
      </c>
      <c r="AA10" s="73"/>
      <c r="AB10" s="44" t="s">
        <v>19</v>
      </c>
    </row>
    <row r="11" spans="1:28" s="3" customFormat="1" ht="19.5" customHeight="1">
      <c r="A11" s="30" t="s">
        <v>20</v>
      </c>
      <c r="B11" s="31" t="s">
        <v>110</v>
      </c>
      <c r="C11" s="45">
        <v>3014</v>
      </c>
      <c r="D11" s="45">
        <v>3036</v>
      </c>
      <c r="E11" s="45">
        <v>4745</v>
      </c>
      <c r="F11" s="45">
        <v>70</v>
      </c>
      <c r="G11" s="45">
        <v>2703</v>
      </c>
      <c r="H11" s="45">
        <v>1377</v>
      </c>
      <c r="I11" s="45">
        <v>51</v>
      </c>
      <c r="J11" s="45">
        <v>4779</v>
      </c>
      <c r="K11" s="45">
        <v>4745</v>
      </c>
      <c r="L11" s="45">
        <v>70</v>
      </c>
      <c r="M11" s="45">
        <v>2703</v>
      </c>
      <c r="N11" s="45">
        <v>1377</v>
      </c>
      <c r="O11" s="45">
        <v>51</v>
      </c>
      <c r="P11" s="45">
        <v>4766</v>
      </c>
      <c r="Q11" s="45">
        <v>0</v>
      </c>
      <c r="R11" s="45">
        <v>0</v>
      </c>
      <c r="S11" s="45">
        <v>13</v>
      </c>
      <c r="T11" s="77">
        <v>1282</v>
      </c>
      <c r="U11" s="78">
        <v>1316</v>
      </c>
      <c r="V11" s="46">
        <v>3</v>
      </c>
      <c r="W11" s="47">
        <v>0</v>
      </c>
      <c r="X11" s="68"/>
      <c r="Y11" s="73">
        <v>420000</v>
      </c>
      <c r="Z11" s="94">
        <v>50000</v>
      </c>
      <c r="AA11" s="95"/>
      <c r="AB11" s="48" t="s">
        <v>20</v>
      </c>
    </row>
    <row r="12" spans="1:28" s="3" customFormat="1" ht="19.5" customHeight="1">
      <c r="A12" s="27" t="s">
        <v>21</v>
      </c>
      <c r="B12" s="29" t="s">
        <v>106</v>
      </c>
      <c r="C12" s="40">
        <v>7773</v>
      </c>
      <c r="D12" s="40">
        <v>7831</v>
      </c>
      <c r="E12" s="40">
        <v>12567</v>
      </c>
      <c r="F12" s="40">
        <v>301</v>
      </c>
      <c r="G12" s="40">
        <v>6119</v>
      </c>
      <c r="H12" s="40">
        <v>3250</v>
      </c>
      <c r="I12" s="40">
        <v>180</v>
      </c>
      <c r="J12" s="40">
        <v>12767</v>
      </c>
      <c r="K12" s="40">
        <v>12556</v>
      </c>
      <c r="L12" s="40">
        <v>301</v>
      </c>
      <c r="M12" s="40">
        <v>6119</v>
      </c>
      <c r="N12" s="40">
        <v>3250</v>
      </c>
      <c r="O12" s="40">
        <v>180</v>
      </c>
      <c r="P12" s="40">
        <v>12723</v>
      </c>
      <c r="Q12" s="40">
        <v>11</v>
      </c>
      <c r="R12" s="40">
        <v>0</v>
      </c>
      <c r="S12" s="40">
        <v>44</v>
      </c>
      <c r="T12" s="75">
        <v>3801</v>
      </c>
      <c r="U12" s="76">
        <v>3950</v>
      </c>
      <c r="V12" s="41">
        <v>5</v>
      </c>
      <c r="W12" s="49">
        <v>6</v>
      </c>
      <c r="X12" s="71" t="s">
        <v>104</v>
      </c>
      <c r="Y12" s="96">
        <v>420000</v>
      </c>
      <c r="Z12" s="97">
        <v>50000</v>
      </c>
      <c r="AA12" s="73"/>
      <c r="AB12" s="44" t="s">
        <v>21</v>
      </c>
    </row>
    <row r="13" spans="1:28" s="3" customFormat="1" ht="19.5" customHeight="1">
      <c r="A13" s="27" t="s">
        <v>111</v>
      </c>
      <c r="B13" s="32" t="s">
        <v>112</v>
      </c>
      <c r="C13" s="50">
        <v>3580</v>
      </c>
      <c r="D13" s="40">
        <v>3609</v>
      </c>
      <c r="E13" s="40">
        <v>5476</v>
      </c>
      <c r="F13" s="40">
        <v>84</v>
      </c>
      <c r="G13" s="40">
        <v>2989</v>
      </c>
      <c r="H13" s="40">
        <v>1527</v>
      </c>
      <c r="I13" s="40">
        <v>111</v>
      </c>
      <c r="J13" s="50">
        <v>5597</v>
      </c>
      <c r="K13" s="50">
        <v>5474</v>
      </c>
      <c r="L13" s="50">
        <v>84</v>
      </c>
      <c r="M13" s="50">
        <v>2989</v>
      </c>
      <c r="N13" s="50">
        <v>1527</v>
      </c>
      <c r="O13" s="50">
        <v>111</v>
      </c>
      <c r="P13" s="50">
        <v>5586</v>
      </c>
      <c r="Q13" s="50">
        <v>2</v>
      </c>
      <c r="R13" s="50">
        <v>0</v>
      </c>
      <c r="S13" s="50">
        <v>11</v>
      </c>
      <c r="T13" s="75">
        <v>1593</v>
      </c>
      <c r="U13" s="75">
        <v>1668</v>
      </c>
      <c r="V13" s="41">
        <v>2</v>
      </c>
      <c r="W13" s="51">
        <v>1</v>
      </c>
      <c r="X13" s="70" t="s">
        <v>109</v>
      </c>
      <c r="Y13" s="73">
        <v>420000</v>
      </c>
      <c r="Z13" s="94">
        <v>50000</v>
      </c>
      <c r="AA13" s="73"/>
      <c r="AB13" s="44" t="s">
        <v>84</v>
      </c>
    </row>
    <row r="14" spans="1:28" s="3" customFormat="1" ht="19.5" customHeight="1">
      <c r="A14" s="27" t="s">
        <v>113</v>
      </c>
      <c r="B14" s="32" t="s">
        <v>114</v>
      </c>
      <c r="C14" s="40">
        <v>9407</v>
      </c>
      <c r="D14" s="40">
        <v>9480</v>
      </c>
      <c r="E14" s="40">
        <v>15067</v>
      </c>
      <c r="F14" s="40">
        <v>316</v>
      </c>
      <c r="G14" s="40">
        <v>7696</v>
      </c>
      <c r="H14" s="40">
        <v>3883</v>
      </c>
      <c r="I14" s="40">
        <v>230</v>
      </c>
      <c r="J14" s="40">
        <v>15242</v>
      </c>
      <c r="K14" s="40">
        <v>15064</v>
      </c>
      <c r="L14" s="40">
        <v>316</v>
      </c>
      <c r="M14" s="40">
        <v>7696</v>
      </c>
      <c r="N14" s="40">
        <v>3883</v>
      </c>
      <c r="O14" s="40">
        <v>230</v>
      </c>
      <c r="P14" s="40">
        <v>15209</v>
      </c>
      <c r="Q14" s="40">
        <v>3</v>
      </c>
      <c r="R14" s="40">
        <v>0</v>
      </c>
      <c r="S14" s="40">
        <v>33</v>
      </c>
      <c r="T14" s="75">
        <v>4433</v>
      </c>
      <c r="U14" s="76">
        <v>4531</v>
      </c>
      <c r="V14" s="41">
        <v>4</v>
      </c>
      <c r="W14" s="49">
        <v>7</v>
      </c>
      <c r="X14" s="72"/>
      <c r="Y14" s="73">
        <v>420000</v>
      </c>
      <c r="Z14" s="94">
        <v>50000</v>
      </c>
      <c r="AA14" s="73"/>
      <c r="AB14" s="44" t="s">
        <v>85</v>
      </c>
    </row>
    <row r="15" spans="1:28" s="3" customFormat="1" ht="19.5" customHeight="1">
      <c r="A15" s="27" t="s">
        <v>115</v>
      </c>
      <c r="B15" s="32" t="s">
        <v>116</v>
      </c>
      <c r="C15" s="40">
        <v>9934</v>
      </c>
      <c r="D15" s="40">
        <v>10056</v>
      </c>
      <c r="E15" s="40">
        <v>15772</v>
      </c>
      <c r="F15" s="40">
        <v>322</v>
      </c>
      <c r="G15" s="40">
        <v>8141</v>
      </c>
      <c r="H15" s="40">
        <v>4241</v>
      </c>
      <c r="I15" s="40">
        <v>284</v>
      </c>
      <c r="J15" s="40">
        <v>16115</v>
      </c>
      <c r="K15" s="40">
        <v>15764</v>
      </c>
      <c r="L15" s="40">
        <v>322</v>
      </c>
      <c r="M15" s="40">
        <v>8141</v>
      </c>
      <c r="N15" s="40">
        <v>4241</v>
      </c>
      <c r="O15" s="40">
        <v>284</v>
      </c>
      <c r="P15" s="40">
        <v>16081</v>
      </c>
      <c r="Q15" s="40">
        <v>8</v>
      </c>
      <c r="R15" s="40">
        <v>0</v>
      </c>
      <c r="S15" s="40">
        <v>34</v>
      </c>
      <c r="T15" s="75">
        <v>4442</v>
      </c>
      <c r="U15" s="76">
        <v>4650</v>
      </c>
      <c r="V15" s="41">
        <v>1</v>
      </c>
      <c r="W15" s="49">
        <v>9</v>
      </c>
      <c r="X15" s="71" t="s">
        <v>117</v>
      </c>
      <c r="Y15" s="73">
        <v>420000</v>
      </c>
      <c r="Z15" s="94">
        <v>50000</v>
      </c>
      <c r="AA15" s="73"/>
      <c r="AB15" s="44" t="s">
        <v>86</v>
      </c>
    </row>
    <row r="16" spans="1:28" s="3" customFormat="1" ht="19.5" customHeight="1">
      <c r="A16" s="27" t="s">
        <v>22</v>
      </c>
      <c r="B16" s="32" t="s">
        <v>118</v>
      </c>
      <c r="C16" s="40">
        <v>1992</v>
      </c>
      <c r="D16" s="40">
        <v>2009</v>
      </c>
      <c r="E16" s="40">
        <v>3134</v>
      </c>
      <c r="F16" s="40">
        <v>52</v>
      </c>
      <c r="G16" s="40">
        <v>1694</v>
      </c>
      <c r="H16" s="40">
        <v>886</v>
      </c>
      <c r="I16" s="40">
        <v>48</v>
      </c>
      <c r="J16" s="40">
        <v>3169</v>
      </c>
      <c r="K16" s="40">
        <v>3134</v>
      </c>
      <c r="L16" s="40">
        <v>52</v>
      </c>
      <c r="M16" s="40">
        <v>1694</v>
      </c>
      <c r="N16" s="40">
        <v>886</v>
      </c>
      <c r="O16" s="40">
        <v>48</v>
      </c>
      <c r="P16" s="40">
        <v>3160</v>
      </c>
      <c r="Q16" s="40">
        <v>0</v>
      </c>
      <c r="R16" s="40">
        <v>0</v>
      </c>
      <c r="S16" s="40">
        <v>9</v>
      </c>
      <c r="T16" s="75">
        <v>872</v>
      </c>
      <c r="U16" s="76">
        <v>912</v>
      </c>
      <c r="V16" s="41">
        <v>0</v>
      </c>
      <c r="W16" s="42">
        <v>3</v>
      </c>
      <c r="X16" s="70" t="s">
        <v>119</v>
      </c>
      <c r="Y16" s="95">
        <v>420000</v>
      </c>
      <c r="Z16" s="94">
        <v>50000</v>
      </c>
      <c r="AA16" s="73"/>
      <c r="AB16" s="44" t="s">
        <v>22</v>
      </c>
    </row>
    <row r="17" spans="1:28" s="3" customFormat="1" ht="19.5" customHeight="1">
      <c r="A17" s="100" t="s">
        <v>23</v>
      </c>
      <c r="B17" s="33" t="s">
        <v>120</v>
      </c>
      <c r="C17" s="52">
        <v>361</v>
      </c>
      <c r="D17" s="52">
        <v>376</v>
      </c>
      <c r="E17" s="52">
        <v>541</v>
      </c>
      <c r="F17" s="52">
        <v>17</v>
      </c>
      <c r="G17" s="52">
        <v>307</v>
      </c>
      <c r="H17" s="52">
        <v>150</v>
      </c>
      <c r="I17" s="52">
        <v>3</v>
      </c>
      <c r="J17" s="52">
        <v>560</v>
      </c>
      <c r="K17" s="52">
        <v>541</v>
      </c>
      <c r="L17" s="52">
        <v>17</v>
      </c>
      <c r="M17" s="52">
        <v>307</v>
      </c>
      <c r="N17" s="52">
        <v>150</v>
      </c>
      <c r="O17" s="52">
        <v>3</v>
      </c>
      <c r="P17" s="52">
        <v>560</v>
      </c>
      <c r="Q17" s="52">
        <v>0</v>
      </c>
      <c r="R17" s="52">
        <v>0</v>
      </c>
      <c r="S17" s="52">
        <v>0</v>
      </c>
      <c r="T17" s="79">
        <v>139</v>
      </c>
      <c r="U17" s="80">
        <v>155</v>
      </c>
      <c r="V17" s="53">
        <v>0</v>
      </c>
      <c r="W17" s="54">
        <v>1</v>
      </c>
      <c r="X17" s="68"/>
      <c r="Y17" s="73">
        <v>420000</v>
      </c>
      <c r="Z17" s="97">
        <v>50000</v>
      </c>
      <c r="AA17" s="96"/>
      <c r="AB17" s="55" t="s">
        <v>23</v>
      </c>
    </row>
    <row r="18" spans="1:28" s="3" customFormat="1" ht="19.5" customHeight="1">
      <c r="A18" s="99" t="s">
        <v>121</v>
      </c>
      <c r="B18" s="32" t="s">
        <v>122</v>
      </c>
      <c r="C18" s="40">
        <v>1308</v>
      </c>
      <c r="D18" s="40">
        <v>1346</v>
      </c>
      <c r="E18" s="40">
        <v>2088</v>
      </c>
      <c r="F18" s="40">
        <v>32</v>
      </c>
      <c r="G18" s="40">
        <v>1218</v>
      </c>
      <c r="H18" s="40">
        <v>595</v>
      </c>
      <c r="I18" s="40">
        <v>48</v>
      </c>
      <c r="J18" s="40">
        <v>2151</v>
      </c>
      <c r="K18" s="40">
        <v>2086</v>
      </c>
      <c r="L18" s="40">
        <v>32</v>
      </c>
      <c r="M18" s="40">
        <v>1218</v>
      </c>
      <c r="N18" s="40">
        <v>595</v>
      </c>
      <c r="O18" s="40">
        <v>48</v>
      </c>
      <c r="P18" s="40">
        <v>2143</v>
      </c>
      <c r="Q18" s="40">
        <v>2</v>
      </c>
      <c r="R18" s="40">
        <v>0</v>
      </c>
      <c r="S18" s="40">
        <v>8</v>
      </c>
      <c r="T18" s="75">
        <v>509</v>
      </c>
      <c r="U18" s="76">
        <v>552</v>
      </c>
      <c r="V18" s="41">
        <v>1</v>
      </c>
      <c r="W18" s="42">
        <v>5</v>
      </c>
      <c r="X18" s="69" t="s">
        <v>123</v>
      </c>
      <c r="Y18" s="73">
        <v>420000</v>
      </c>
      <c r="Z18" s="94">
        <v>50000</v>
      </c>
      <c r="AA18" s="73"/>
      <c r="AB18" s="44" t="s">
        <v>87</v>
      </c>
    </row>
    <row r="19" spans="1:28" s="3" customFormat="1" ht="19.5" customHeight="1">
      <c r="A19" s="27" t="s">
        <v>124</v>
      </c>
      <c r="B19" s="32" t="s">
        <v>125</v>
      </c>
      <c r="C19" s="40">
        <v>2633</v>
      </c>
      <c r="D19" s="40">
        <v>2666</v>
      </c>
      <c r="E19" s="40">
        <v>4299</v>
      </c>
      <c r="F19" s="40">
        <v>67</v>
      </c>
      <c r="G19" s="40">
        <v>2303</v>
      </c>
      <c r="H19" s="40">
        <v>1124</v>
      </c>
      <c r="I19" s="40">
        <v>62</v>
      </c>
      <c r="J19" s="40">
        <v>4385</v>
      </c>
      <c r="K19" s="40">
        <v>4298</v>
      </c>
      <c r="L19" s="40">
        <v>67</v>
      </c>
      <c r="M19" s="40">
        <v>2303</v>
      </c>
      <c r="N19" s="40">
        <v>1124</v>
      </c>
      <c r="O19" s="40">
        <v>62</v>
      </c>
      <c r="P19" s="40">
        <v>4374</v>
      </c>
      <c r="Q19" s="40">
        <v>1</v>
      </c>
      <c r="R19" s="40">
        <v>0</v>
      </c>
      <c r="S19" s="40">
        <v>11</v>
      </c>
      <c r="T19" s="75">
        <v>1293</v>
      </c>
      <c r="U19" s="76">
        <v>1355</v>
      </c>
      <c r="V19" s="41">
        <v>1</v>
      </c>
      <c r="W19" s="49">
        <v>3</v>
      </c>
      <c r="X19" s="70" t="s">
        <v>126</v>
      </c>
      <c r="Y19" s="73">
        <v>420000</v>
      </c>
      <c r="Z19" s="94">
        <v>50000</v>
      </c>
      <c r="AA19" s="73"/>
      <c r="AB19" s="44" t="s">
        <v>88</v>
      </c>
    </row>
    <row r="20" spans="1:28" s="3" customFormat="1" ht="19.5" customHeight="1">
      <c r="A20" s="27" t="s">
        <v>24</v>
      </c>
      <c r="B20" s="32" t="s">
        <v>81</v>
      </c>
      <c r="C20" s="40">
        <v>1300</v>
      </c>
      <c r="D20" s="40">
        <v>1309</v>
      </c>
      <c r="E20" s="40">
        <v>2054</v>
      </c>
      <c r="F20" s="40">
        <v>38</v>
      </c>
      <c r="G20" s="40">
        <v>1182</v>
      </c>
      <c r="H20" s="40">
        <v>610</v>
      </c>
      <c r="I20" s="40">
        <v>37</v>
      </c>
      <c r="J20" s="40">
        <v>2074</v>
      </c>
      <c r="K20" s="40">
        <v>2054</v>
      </c>
      <c r="L20" s="40">
        <v>38</v>
      </c>
      <c r="M20" s="40">
        <v>1182</v>
      </c>
      <c r="N20" s="40">
        <v>610</v>
      </c>
      <c r="O20" s="40">
        <v>37</v>
      </c>
      <c r="P20" s="40">
        <v>2073</v>
      </c>
      <c r="Q20" s="40">
        <v>0</v>
      </c>
      <c r="R20" s="40">
        <v>0</v>
      </c>
      <c r="S20" s="40">
        <v>1</v>
      </c>
      <c r="T20" s="75">
        <v>533</v>
      </c>
      <c r="U20" s="76">
        <v>560</v>
      </c>
      <c r="V20" s="41">
        <v>1</v>
      </c>
      <c r="W20" s="42">
        <v>0</v>
      </c>
      <c r="X20" s="68"/>
      <c r="Y20" s="73">
        <v>420000</v>
      </c>
      <c r="Z20" s="94">
        <v>50000</v>
      </c>
      <c r="AA20" s="73"/>
      <c r="AB20" s="44" t="s">
        <v>24</v>
      </c>
    </row>
    <row r="21" spans="1:28" s="3" customFormat="1" ht="19.5" customHeight="1">
      <c r="A21" s="30" t="s">
        <v>25</v>
      </c>
      <c r="B21" s="34" t="s">
        <v>82</v>
      </c>
      <c r="C21" s="45">
        <v>1350</v>
      </c>
      <c r="D21" s="45">
        <v>1373</v>
      </c>
      <c r="E21" s="45">
        <v>2196</v>
      </c>
      <c r="F21" s="45">
        <v>39</v>
      </c>
      <c r="G21" s="45">
        <v>1145</v>
      </c>
      <c r="H21" s="45">
        <v>586</v>
      </c>
      <c r="I21" s="45">
        <v>55</v>
      </c>
      <c r="J21" s="45">
        <v>2247</v>
      </c>
      <c r="K21" s="45">
        <v>2196</v>
      </c>
      <c r="L21" s="45">
        <v>39</v>
      </c>
      <c r="M21" s="45">
        <v>1145</v>
      </c>
      <c r="N21" s="45">
        <v>586</v>
      </c>
      <c r="O21" s="45">
        <v>55</v>
      </c>
      <c r="P21" s="45">
        <v>2245</v>
      </c>
      <c r="Q21" s="45">
        <v>0</v>
      </c>
      <c r="R21" s="45">
        <v>0</v>
      </c>
      <c r="S21" s="45">
        <v>2</v>
      </c>
      <c r="T21" s="77">
        <v>647</v>
      </c>
      <c r="U21" s="78">
        <v>660</v>
      </c>
      <c r="V21" s="46">
        <v>1</v>
      </c>
      <c r="W21" s="47">
        <v>1</v>
      </c>
      <c r="X21" s="68"/>
      <c r="Y21" s="73">
        <v>420000</v>
      </c>
      <c r="Z21" s="94">
        <v>50000</v>
      </c>
      <c r="AA21" s="95"/>
      <c r="AB21" s="48" t="s">
        <v>25</v>
      </c>
    </row>
    <row r="22" spans="1:28" s="3" customFormat="1" ht="19.5" customHeight="1">
      <c r="A22" s="27" t="s">
        <v>127</v>
      </c>
      <c r="B22" s="32" t="s">
        <v>128</v>
      </c>
      <c r="C22" s="40">
        <v>1048</v>
      </c>
      <c r="D22" s="40">
        <v>1044</v>
      </c>
      <c r="E22" s="40">
        <v>1620</v>
      </c>
      <c r="F22" s="40">
        <v>32</v>
      </c>
      <c r="G22" s="40">
        <v>888</v>
      </c>
      <c r="H22" s="40">
        <v>460</v>
      </c>
      <c r="I22" s="40">
        <v>23</v>
      </c>
      <c r="J22" s="40">
        <v>1627</v>
      </c>
      <c r="K22" s="40">
        <v>1619</v>
      </c>
      <c r="L22" s="40">
        <v>32</v>
      </c>
      <c r="M22" s="40">
        <v>888</v>
      </c>
      <c r="N22" s="40">
        <v>460</v>
      </c>
      <c r="O22" s="40">
        <v>23</v>
      </c>
      <c r="P22" s="40">
        <v>1625</v>
      </c>
      <c r="Q22" s="40">
        <v>1</v>
      </c>
      <c r="R22" s="40">
        <v>0</v>
      </c>
      <c r="S22" s="40">
        <v>2</v>
      </c>
      <c r="T22" s="75">
        <v>454</v>
      </c>
      <c r="U22" s="76">
        <v>485</v>
      </c>
      <c r="V22" s="41">
        <v>2</v>
      </c>
      <c r="W22" s="42">
        <v>0</v>
      </c>
      <c r="X22" s="73"/>
      <c r="Y22" s="96">
        <v>420000</v>
      </c>
      <c r="Z22" s="97">
        <v>50000</v>
      </c>
      <c r="AA22" s="73"/>
      <c r="AB22" s="44" t="s">
        <v>89</v>
      </c>
    </row>
    <row r="23" spans="1:28" s="4" customFormat="1" ht="19.5" customHeight="1">
      <c r="A23" s="27" t="s">
        <v>93</v>
      </c>
      <c r="B23" s="32" t="s">
        <v>129</v>
      </c>
      <c r="C23" s="40">
        <v>1882</v>
      </c>
      <c r="D23" s="40">
        <v>1902</v>
      </c>
      <c r="E23" s="40">
        <v>3123</v>
      </c>
      <c r="F23" s="40">
        <v>94</v>
      </c>
      <c r="G23" s="40">
        <v>1616</v>
      </c>
      <c r="H23" s="40">
        <v>839</v>
      </c>
      <c r="I23" s="40">
        <v>26</v>
      </c>
      <c r="J23" s="40">
        <v>3192</v>
      </c>
      <c r="K23" s="40">
        <v>3123</v>
      </c>
      <c r="L23" s="40">
        <v>94</v>
      </c>
      <c r="M23" s="40">
        <v>1616</v>
      </c>
      <c r="N23" s="40">
        <v>839</v>
      </c>
      <c r="O23" s="40">
        <v>26</v>
      </c>
      <c r="P23" s="40">
        <v>3186</v>
      </c>
      <c r="Q23" s="40">
        <v>0</v>
      </c>
      <c r="R23" s="40">
        <v>0</v>
      </c>
      <c r="S23" s="40">
        <v>6</v>
      </c>
      <c r="T23" s="75">
        <v>889</v>
      </c>
      <c r="U23" s="76">
        <v>935</v>
      </c>
      <c r="V23" s="41">
        <v>1</v>
      </c>
      <c r="W23" s="49">
        <v>7</v>
      </c>
      <c r="X23" s="73"/>
      <c r="Y23" s="73">
        <v>420000</v>
      </c>
      <c r="Z23" s="94">
        <v>50000</v>
      </c>
      <c r="AA23" s="73"/>
      <c r="AB23" s="44" t="s">
        <v>90</v>
      </c>
    </row>
    <row r="24" spans="1:28" s="4" customFormat="1" ht="22.5" customHeight="1">
      <c r="A24" s="256" t="s">
        <v>83</v>
      </c>
      <c r="B24" s="257"/>
      <c r="C24" s="258">
        <f>SUM(C7:C23)</f>
        <v>91129</v>
      </c>
      <c r="D24" s="258">
        <f aca="true" t="shared" si="0" ref="D24:W24">SUM(D7:D23)</f>
        <v>92306</v>
      </c>
      <c r="E24" s="258">
        <f t="shared" si="0"/>
        <v>142068</v>
      </c>
      <c r="F24" s="258">
        <f t="shared" si="0"/>
        <v>2925</v>
      </c>
      <c r="G24" s="258">
        <f t="shared" si="0"/>
        <v>72382</v>
      </c>
      <c r="H24" s="258">
        <f t="shared" si="0"/>
        <v>37808</v>
      </c>
      <c r="I24" s="258">
        <f t="shared" si="0"/>
        <v>2312</v>
      </c>
      <c r="J24" s="258">
        <f t="shared" si="0"/>
        <v>144877</v>
      </c>
      <c r="K24" s="258">
        <f t="shared" si="0"/>
        <v>142021</v>
      </c>
      <c r="L24" s="258">
        <f t="shared" si="0"/>
        <v>2925</v>
      </c>
      <c r="M24" s="258">
        <f t="shared" si="0"/>
        <v>72382</v>
      </c>
      <c r="N24" s="258">
        <f t="shared" si="0"/>
        <v>37808</v>
      </c>
      <c r="O24" s="258">
        <f t="shared" si="0"/>
        <v>2312</v>
      </c>
      <c r="P24" s="258">
        <f t="shared" si="0"/>
        <v>144560</v>
      </c>
      <c r="Q24" s="258">
        <f t="shared" si="0"/>
        <v>47</v>
      </c>
      <c r="R24" s="258">
        <f t="shared" si="0"/>
        <v>0</v>
      </c>
      <c r="S24" s="258">
        <f t="shared" si="0"/>
        <v>317</v>
      </c>
      <c r="T24" s="258">
        <f t="shared" si="0"/>
        <v>41536</v>
      </c>
      <c r="U24" s="258">
        <f t="shared" si="0"/>
        <v>43063</v>
      </c>
      <c r="V24" s="258">
        <f t="shared" si="0"/>
        <v>65</v>
      </c>
      <c r="W24" s="258">
        <f t="shared" si="0"/>
        <v>56</v>
      </c>
      <c r="X24" s="259" t="s">
        <v>189</v>
      </c>
      <c r="Y24" s="259" t="s">
        <v>189</v>
      </c>
      <c r="Z24" s="259" t="s">
        <v>189</v>
      </c>
      <c r="AA24" s="259" t="s">
        <v>189</v>
      </c>
      <c r="AB24" s="260" t="s">
        <v>197</v>
      </c>
    </row>
    <row r="25" spans="1:28" s="3" customFormat="1" ht="45" customHeight="1">
      <c r="A25" s="27" t="s">
        <v>26</v>
      </c>
      <c r="B25" s="32" t="s">
        <v>130</v>
      </c>
      <c r="C25" s="40">
        <v>1245</v>
      </c>
      <c r="D25" s="40">
        <v>1255</v>
      </c>
      <c r="E25" s="40">
        <v>2596</v>
      </c>
      <c r="F25" s="40">
        <v>145</v>
      </c>
      <c r="G25" s="40">
        <v>508</v>
      </c>
      <c r="H25" s="40">
        <v>219</v>
      </c>
      <c r="I25" s="40">
        <v>39</v>
      </c>
      <c r="J25" s="40">
        <v>2638</v>
      </c>
      <c r="K25" s="40">
        <v>2596</v>
      </c>
      <c r="L25" s="40">
        <v>145</v>
      </c>
      <c r="M25" s="40">
        <v>508</v>
      </c>
      <c r="N25" s="40">
        <v>219</v>
      </c>
      <c r="O25" s="40">
        <v>39</v>
      </c>
      <c r="P25" s="40">
        <v>2638</v>
      </c>
      <c r="Q25" s="86">
        <v>0</v>
      </c>
      <c r="R25" s="86">
        <v>0</v>
      </c>
      <c r="S25" s="86">
        <v>0</v>
      </c>
      <c r="T25" s="81">
        <v>1055</v>
      </c>
      <c r="U25" s="76">
        <v>1056</v>
      </c>
      <c r="V25" s="58">
        <v>4</v>
      </c>
      <c r="W25" s="42">
        <v>0</v>
      </c>
      <c r="X25" s="74" t="s">
        <v>91</v>
      </c>
      <c r="Y25" s="73">
        <v>420000</v>
      </c>
      <c r="Z25" s="98" t="s">
        <v>131</v>
      </c>
      <c r="AA25" s="73"/>
      <c r="AB25" s="44" t="s">
        <v>26</v>
      </c>
    </row>
    <row r="26" spans="1:28" s="3" customFormat="1" ht="34.5" customHeight="1">
      <c r="A26" s="27" t="s">
        <v>27</v>
      </c>
      <c r="B26" s="32" t="s">
        <v>132</v>
      </c>
      <c r="C26" s="40">
        <v>864</v>
      </c>
      <c r="D26" s="40">
        <v>882</v>
      </c>
      <c r="E26" s="40">
        <v>1561</v>
      </c>
      <c r="F26" s="40">
        <v>47</v>
      </c>
      <c r="G26" s="40">
        <v>269</v>
      </c>
      <c r="H26" s="40">
        <v>28</v>
      </c>
      <c r="I26" s="40">
        <v>83</v>
      </c>
      <c r="J26" s="40">
        <v>1583</v>
      </c>
      <c r="K26" s="40">
        <v>1561</v>
      </c>
      <c r="L26" s="40">
        <v>47</v>
      </c>
      <c r="M26" s="40">
        <v>269</v>
      </c>
      <c r="N26" s="40">
        <v>28</v>
      </c>
      <c r="O26" s="40">
        <v>83</v>
      </c>
      <c r="P26" s="40">
        <v>1583</v>
      </c>
      <c r="Q26" s="86">
        <v>0</v>
      </c>
      <c r="R26" s="86">
        <v>0</v>
      </c>
      <c r="S26" s="86">
        <v>0</v>
      </c>
      <c r="T26" s="81">
        <v>730</v>
      </c>
      <c r="U26" s="76">
        <v>743</v>
      </c>
      <c r="V26" s="58">
        <v>2</v>
      </c>
      <c r="W26" s="42">
        <v>1</v>
      </c>
      <c r="X26" s="74" t="s">
        <v>133</v>
      </c>
      <c r="Y26" s="73">
        <v>420000</v>
      </c>
      <c r="Z26" s="98" t="s">
        <v>134</v>
      </c>
      <c r="AA26" s="98" t="s">
        <v>92</v>
      </c>
      <c r="AB26" s="44" t="s">
        <v>27</v>
      </c>
    </row>
    <row r="27" spans="1:28" s="3" customFormat="1" ht="33.75" customHeight="1">
      <c r="A27" s="27" t="s">
        <v>28</v>
      </c>
      <c r="B27" s="32" t="s">
        <v>135</v>
      </c>
      <c r="C27" s="40">
        <v>326</v>
      </c>
      <c r="D27" s="40">
        <v>334</v>
      </c>
      <c r="E27" s="40">
        <v>485</v>
      </c>
      <c r="F27" s="40">
        <v>21</v>
      </c>
      <c r="G27" s="40">
        <v>85</v>
      </c>
      <c r="H27" s="40">
        <v>19</v>
      </c>
      <c r="I27" s="40">
        <v>20</v>
      </c>
      <c r="J27" s="40">
        <v>499</v>
      </c>
      <c r="K27" s="40">
        <v>485</v>
      </c>
      <c r="L27" s="40">
        <v>21</v>
      </c>
      <c r="M27" s="40">
        <v>85</v>
      </c>
      <c r="N27" s="40">
        <v>19</v>
      </c>
      <c r="O27" s="40">
        <v>20</v>
      </c>
      <c r="P27" s="40">
        <v>499</v>
      </c>
      <c r="Q27" s="86">
        <v>0</v>
      </c>
      <c r="R27" s="86">
        <v>0</v>
      </c>
      <c r="S27" s="86">
        <v>0</v>
      </c>
      <c r="T27" s="81">
        <v>216</v>
      </c>
      <c r="U27" s="81">
        <v>221</v>
      </c>
      <c r="V27" s="58">
        <v>1</v>
      </c>
      <c r="W27" s="43">
        <v>0</v>
      </c>
      <c r="X27" s="74" t="s">
        <v>136</v>
      </c>
      <c r="Y27" s="73">
        <v>420000</v>
      </c>
      <c r="Z27" s="98" t="s">
        <v>137</v>
      </c>
      <c r="AA27" s="73"/>
      <c r="AB27" s="44" t="s">
        <v>28</v>
      </c>
    </row>
    <row r="28" spans="1:28" s="4" customFormat="1" ht="22.5" customHeight="1" thickBot="1">
      <c r="A28" s="296" t="s">
        <v>29</v>
      </c>
      <c r="B28" s="297"/>
      <c r="C28" s="297">
        <f aca="true" t="shared" si="1" ref="C28:P28">SUM(C25:C27)</f>
        <v>2435</v>
      </c>
      <c r="D28" s="297">
        <f t="shared" si="1"/>
        <v>2471</v>
      </c>
      <c r="E28" s="297">
        <f t="shared" si="1"/>
        <v>4642</v>
      </c>
      <c r="F28" s="297">
        <f t="shared" si="1"/>
        <v>213</v>
      </c>
      <c r="G28" s="297">
        <f t="shared" si="1"/>
        <v>862</v>
      </c>
      <c r="H28" s="297">
        <f t="shared" si="1"/>
        <v>266</v>
      </c>
      <c r="I28" s="297">
        <f t="shared" si="1"/>
        <v>142</v>
      </c>
      <c r="J28" s="297">
        <f t="shared" si="1"/>
        <v>4720</v>
      </c>
      <c r="K28" s="297">
        <f t="shared" si="1"/>
        <v>4642</v>
      </c>
      <c r="L28" s="297">
        <f t="shared" si="1"/>
        <v>213</v>
      </c>
      <c r="M28" s="297">
        <f t="shared" si="1"/>
        <v>862</v>
      </c>
      <c r="N28" s="297">
        <f t="shared" si="1"/>
        <v>266</v>
      </c>
      <c r="O28" s="297">
        <f t="shared" si="1"/>
        <v>142</v>
      </c>
      <c r="P28" s="297">
        <f t="shared" si="1"/>
        <v>4720</v>
      </c>
      <c r="Q28" s="298" t="s">
        <v>188</v>
      </c>
      <c r="R28" s="298" t="s">
        <v>188</v>
      </c>
      <c r="S28" s="298" t="s">
        <v>188</v>
      </c>
      <c r="T28" s="297">
        <f>SUM(T25:T27)</f>
        <v>2001</v>
      </c>
      <c r="U28" s="297">
        <f>SUM(U25:U27)</f>
        <v>2020</v>
      </c>
      <c r="V28" s="297">
        <f>SUM(V25:V27)</f>
        <v>7</v>
      </c>
      <c r="W28" s="297">
        <f>SUM(W25:W27)</f>
        <v>1</v>
      </c>
      <c r="X28" s="298" t="s">
        <v>189</v>
      </c>
      <c r="Y28" s="298" t="s">
        <v>189</v>
      </c>
      <c r="Z28" s="298" t="s">
        <v>189</v>
      </c>
      <c r="AA28" s="298" t="s">
        <v>189</v>
      </c>
      <c r="AB28" s="299" t="s">
        <v>198</v>
      </c>
    </row>
    <row r="29" spans="1:28" ht="22.5" customHeight="1" thickBot="1" thickTop="1">
      <c r="A29" s="261" t="s">
        <v>30</v>
      </c>
      <c r="B29" s="262"/>
      <c r="C29" s="262">
        <f>SUM(C28,C24)</f>
        <v>93564</v>
      </c>
      <c r="D29" s="262">
        <f aca="true" t="shared" si="2" ref="D29:W29">SUM(D28,D24)</f>
        <v>94777</v>
      </c>
      <c r="E29" s="262">
        <f t="shared" si="2"/>
        <v>146710</v>
      </c>
      <c r="F29" s="262">
        <f t="shared" si="2"/>
        <v>3138</v>
      </c>
      <c r="G29" s="262">
        <f t="shared" si="2"/>
        <v>73244</v>
      </c>
      <c r="H29" s="262">
        <f t="shared" si="2"/>
        <v>38074</v>
      </c>
      <c r="I29" s="262">
        <f t="shared" si="2"/>
        <v>2454</v>
      </c>
      <c r="J29" s="262">
        <f t="shared" si="2"/>
        <v>149597</v>
      </c>
      <c r="K29" s="262">
        <f t="shared" si="2"/>
        <v>146663</v>
      </c>
      <c r="L29" s="262">
        <f t="shared" si="2"/>
        <v>3138</v>
      </c>
      <c r="M29" s="262">
        <f t="shared" si="2"/>
        <v>73244</v>
      </c>
      <c r="N29" s="262">
        <f t="shared" si="2"/>
        <v>38074</v>
      </c>
      <c r="O29" s="262">
        <f t="shared" si="2"/>
        <v>2454</v>
      </c>
      <c r="P29" s="262">
        <f t="shared" si="2"/>
        <v>149280</v>
      </c>
      <c r="Q29" s="262">
        <f t="shared" si="2"/>
        <v>47</v>
      </c>
      <c r="R29" s="262">
        <f t="shared" si="2"/>
        <v>0</v>
      </c>
      <c r="S29" s="262">
        <f t="shared" si="2"/>
        <v>317</v>
      </c>
      <c r="T29" s="262">
        <f t="shared" si="2"/>
        <v>43537</v>
      </c>
      <c r="U29" s="262">
        <f t="shared" si="2"/>
        <v>45083</v>
      </c>
      <c r="V29" s="262">
        <f t="shared" si="2"/>
        <v>72</v>
      </c>
      <c r="W29" s="262">
        <f t="shared" si="2"/>
        <v>57</v>
      </c>
      <c r="X29" s="295" t="s">
        <v>189</v>
      </c>
      <c r="Y29" s="295" t="s">
        <v>189</v>
      </c>
      <c r="Z29" s="295" t="s">
        <v>189</v>
      </c>
      <c r="AA29" s="295" t="s">
        <v>189</v>
      </c>
      <c r="AB29" s="263" t="s">
        <v>199</v>
      </c>
    </row>
    <row r="30" spans="3:27" ht="13.5">
      <c r="C30" s="59"/>
      <c r="D30" s="59"/>
      <c r="E30" s="59"/>
      <c r="F30" s="59"/>
      <c r="G30" s="59"/>
      <c r="H30" s="59"/>
      <c r="I30" s="59"/>
      <c r="J30" s="59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</sheetData>
  <sheetProtection/>
  <mergeCells count="25">
    <mergeCell ref="A2:A6"/>
    <mergeCell ref="B2:B6"/>
    <mergeCell ref="C2:D3"/>
    <mergeCell ref="E2:J3"/>
    <mergeCell ref="C4:C6"/>
    <mergeCell ref="D4:D6"/>
    <mergeCell ref="E4:E6"/>
    <mergeCell ref="J4:J6"/>
    <mergeCell ref="K2:P3"/>
    <mergeCell ref="Q2:S3"/>
    <mergeCell ref="P4:P6"/>
    <mergeCell ref="Q4:Q6"/>
    <mergeCell ref="S4:S6"/>
    <mergeCell ref="T5:T6"/>
    <mergeCell ref="T2:U4"/>
    <mergeCell ref="K4:K6"/>
    <mergeCell ref="U5:U6"/>
    <mergeCell ref="V5:V6"/>
    <mergeCell ref="W5:W6"/>
    <mergeCell ref="AB2:AB6"/>
    <mergeCell ref="AA5:AA6"/>
    <mergeCell ref="Z5:Z6"/>
    <mergeCell ref="Y5:Y6"/>
    <mergeCell ref="Y2:AA4"/>
    <mergeCell ref="V2:W4"/>
  </mergeCells>
  <printOptions/>
  <pageMargins left="0.6299212598425197" right="0.3937007874015748" top="0.984251968503937" bottom="0.7874015748031497" header="0.5118110236220472" footer="0.5118110236220472"/>
  <pageSetup fitToHeight="1" fitToWidth="1" horizontalDpi="600" verticalDpi="600" orientation="landscape" paperSize="9" scale="49" r:id="rId1"/>
  <headerFooter alignWithMargins="0">
    <oddFooter>&amp;C46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9"/>
  <sheetViews>
    <sheetView view="pageBreakPreview" zoomScale="90" zoomScaleSheetLayoutView="90" workbookViewId="0" topLeftCell="H13">
      <selection activeCell="K20" sqref="K20"/>
    </sheetView>
  </sheetViews>
  <sheetFormatPr defaultColWidth="8.796875" defaultRowHeight="14.25"/>
  <cols>
    <col min="1" max="1" width="10.59765625" style="0" customWidth="1"/>
    <col min="2" max="13" width="13.59765625" style="0" customWidth="1"/>
  </cols>
  <sheetData>
    <row r="1" spans="1:12" ht="21.75" thickBot="1">
      <c r="A1" s="5" t="s">
        <v>31</v>
      </c>
      <c r="L1" s="6" t="s">
        <v>32</v>
      </c>
    </row>
    <row r="2" spans="1:13" ht="13.5">
      <c r="A2" s="391" t="s">
        <v>6</v>
      </c>
      <c r="B2" s="14" t="s">
        <v>33</v>
      </c>
      <c r="C2" s="15"/>
      <c r="D2" s="15"/>
      <c r="E2" s="15"/>
      <c r="F2" s="15"/>
      <c r="G2" s="16"/>
      <c r="H2" s="14" t="s">
        <v>34</v>
      </c>
      <c r="I2" s="15"/>
      <c r="J2" s="15"/>
      <c r="K2" s="15"/>
      <c r="L2" s="15"/>
      <c r="M2" s="390" t="s">
        <v>6</v>
      </c>
    </row>
    <row r="3" spans="1:13" ht="13.5">
      <c r="A3" s="384"/>
      <c r="B3" s="9" t="s">
        <v>35</v>
      </c>
      <c r="C3" s="11"/>
      <c r="D3" s="9" t="s">
        <v>36</v>
      </c>
      <c r="E3" s="11"/>
      <c r="F3" s="9" t="s">
        <v>37</v>
      </c>
      <c r="G3" s="11"/>
      <c r="H3" s="9" t="s">
        <v>38</v>
      </c>
      <c r="I3" s="11"/>
      <c r="J3" s="9" t="s">
        <v>39</v>
      </c>
      <c r="K3" s="10"/>
      <c r="L3" s="11"/>
      <c r="M3" s="363"/>
    </row>
    <row r="4" spans="1:13" ht="13.5">
      <c r="A4" s="384"/>
      <c r="B4" s="389" t="s">
        <v>80</v>
      </c>
      <c r="C4" s="389" t="s">
        <v>179</v>
      </c>
      <c r="D4" s="389" t="s">
        <v>80</v>
      </c>
      <c r="E4" s="389" t="s">
        <v>179</v>
      </c>
      <c r="F4" s="389" t="s">
        <v>80</v>
      </c>
      <c r="G4" s="389" t="s">
        <v>179</v>
      </c>
      <c r="H4" s="389" t="s">
        <v>80</v>
      </c>
      <c r="I4" s="389" t="s">
        <v>179</v>
      </c>
      <c r="J4" s="392" t="s">
        <v>80</v>
      </c>
      <c r="K4" s="82"/>
      <c r="L4" s="389" t="s">
        <v>179</v>
      </c>
      <c r="M4" s="363"/>
    </row>
    <row r="5" spans="1:13" ht="13.5">
      <c r="A5" s="384"/>
      <c r="B5" s="387"/>
      <c r="C5" s="387"/>
      <c r="D5" s="387" t="s">
        <v>15</v>
      </c>
      <c r="E5" s="387"/>
      <c r="F5" s="387" t="s">
        <v>15</v>
      </c>
      <c r="G5" s="387"/>
      <c r="H5" s="387"/>
      <c r="I5" s="387"/>
      <c r="J5" s="393"/>
      <c r="K5" s="7" t="s">
        <v>79</v>
      </c>
      <c r="L5" s="387"/>
      <c r="M5" s="363"/>
    </row>
    <row r="6" spans="1:13" ht="13.5">
      <c r="A6" s="385"/>
      <c r="B6" s="388"/>
      <c r="C6" s="388"/>
      <c r="D6" s="388"/>
      <c r="E6" s="388"/>
      <c r="F6" s="388"/>
      <c r="G6" s="388"/>
      <c r="H6" s="388"/>
      <c r="I6" s="388"/>
      <c r="J6" s="394"/>
      <c r="K6" s="1" t="s">
        <v>102</v>
      </c>
      <c r="L6" s="388"/>
      <c r="M6" s="364"/>
    </row>
    <row r="7" spans="1:13" ht="16.5" customHeight="1">
      <c r="A7" s="17" t="s">
        <v>16</v>
      </c>
      <c r="B7" s="21">
        <v>6</v>
      </c>
      <c r="C7" s="21">
        <v>40</v>
      </c>
      <c r="D7" s="21">
        <v>11</v>
      </c>
      <c r="E7" s="20">
        <v>49</v>
      </c>
      <c r="F7" s="83">
        <f>SUM(B7,D7)</f>
        <v>17</v>
      </c>
      <c r="G7" s="83">
        <f>SUM(C7,E7)</f>
        <v>89</v>
      </c>
      <c r="H7" s="21">
        <v>17</v>
      </c>
      <c r="I7" s="21">
        <v>90</v>
      </c>
      <c r="J7" s="21">
        <v>0</v>
      </c>
      <c r="K7" s="21">
        <v>0</v>
      </c>
      <c r="L7" s="21">
        <v>7</v>
      </c>
      <c r="M7" s="56" t="s">
        <v>16</v>
      </c>
    </row>
    <row r="8" spans="1:13" ht="16.5" customHeight="1">
      <c r="A8" s="17" t="s">
        <v>17</v>
      </c>
      <c r="B8" s="21">
        <v>1</v>
      </c>
      <c r="C8" s="21">
        <v>10</v>
      </c>
      <c r="D8" s="21">
        <v>0</v>
      </c>
      <c r="E8" s="20">
        <v>9</v>
      </c>
      <c r="F8" s="84">
        <f aca="true" t="shared" si="0" ref="F8:F23">SUM(B8,D8)</f>
        <v>1</v>
      </c>
      <c r="G8" s="84">
        <f>SUM(C8,E8)</f>
        <v>19</v>
      </c>
      <c r="H8" s="21">
        <v>1</v>
      </c>
      <c r="I8" s="21">
        <v>19</v>
      </c>
      <c r="J8" s="21">
        <v>0</v>
      </c>
      <c r="K8" s="21">
        <v>0</v>
      </c>
      <c r="L8" s="21">
        <v>1</v>
      </c>
      <c r="M8" s="56" t="s">
        <v>17</v>
      </c>
    </row>
    <row r="9" spans="1:13" ht="16.5" customHeight="1">
      <c r="A9" s="17" t="s">
        <v>18</v>
      </c>
      <c r="B9" s="21">
        <v>0</v>
      </c>
      <c r="C9" s="21">
        <v>5</v>
      </c>
      <c r="D9" s="21">
        <v>1</v>
      </c>
      <c r="E9" s="20">
        <v>9</v>
      </c>
      <c r="F9" s="84">
        <f t="shared" si="0"/>
        <v>1</v>
      </c>
      <c r="G9" s="84">
        <f aca="true" t="shared" si="1" ref="G9:G23">SUM(C9,E9)</f>
        <v>14</v>
      </c>
      <c r="H9" s="21">
        <v>1</v>
      </c>
      <c r="I9" s="21">
        <v>15</v>
      </c>
      <c r="J9" s="21">
        <v>0</v>
      </c>
      <c r="K9" s="21">
        <v>0</v>
      </c>
      <c r="L9" s="21">
        <v>0</v>
      </c>
      <c r="M9" s="56" t="s">
        <v>18</v>
      </c>
    </row>
    <row r="10" spans="1:13" ht="16.5" customHeight="1">
      <c r="A10" s="17" t="s">
        <v>19</v>
      </c>
      <c r="B10" s="21">
        <v>0</v>
      </c>
      <c r="C10" s="21">
        <v>4</v>
      </c>
      <c r="D10" s="21">
        <v>0</v>
      </c>
      <c r="E10" s="20">
        <v>7</v>
      </c>
      <c r="F10" s="84">
        <f t="shared" si="0"/>
        <v>0</v>
      </c>
      <c r="G10" s="84">
        <f t="shared" si="1"/>
        <v>11</v>
      </c>
      <c r="H10" s="21">
        <v>0</v>
      </c>
      <c r="I10" s="21">
        <v>11</v>
      </c>
      <c r="J10" s="21">
        <v>0</v>
      </c>
      <c r="K10" s="21">
        <v>0</v>
      </c>
      <c r="L10" s="21">
        <v>0</v>
      </c>
      <c r="M10" s="56" t="s">
        <v>19</v>
      </c>
    </row>
    <row r="11" spans="1:13" ht="16.5" customHeight="1">
      <c r="A11" s="18" t="s">
        <v>20</v>
      </c>
      <c r="B11" s="22">
        <v>0</v>
      </c>
      <c r="C11" s="22">
        <v>6</v>
      </c>
      <c r="D11" s="22">
        <v>0</v>
      </c>
      <c r="E11" s="23">
        <v>7</v>
      </c>
      <c r="F11" s="85">
        <f t="shared" si="0"/>
        <v>0</v>
      </c>
      <c r="G11" s="85">
        <f t="shared" si="1"/>
        <v>13</v>
      </c>
      <c r="H11" s="22">
        <v>0</v>
      </c>
      <c r="I11" s="22">
        <v>13</v>
      </c>
      <c r="J11" s="22">
        <v>0</v>
      </c>
      <c r="K11" s="22">
        <v>0</v>
      </c>
      <c r="L11" s="22">
        <v>0</v>
      </c>
      <c r="M11" s="57" t="s">
        <v>20</v>
      </c>
    </row>
    <row r="12" spans="1:13" s="3" customFormat="1" ht="16.5" customHeight="1">
      <c r="A12" s="17" t="s">
        <v>21</v>
      </c>
      <c r="B12" s="21">
        <v>1</v>
      </c>
      <c r="C12" s="21">
        <v>8</v>
      </c>
      <c r="D12" s="21">
        <v>9</v>
      </c>
      <c r="E12" s="26">
        <v>32</v>
      </c>
      <c r="F12" s="84">
        <f t="shared" si="0"/>
        <v>10</v>
      </c>
      <c r="G12" s="84">
        <f t="shared" si="1"/>
        <v>40</v>
      </c>
      <c r="H12" s="21">
        <v>10</v>
      </c>
      <c r="I12" s="21">
        <v>41</v>
      </c>
      <c r="J12" s="21">
        <v>1</v>
      </c>
      <c r="K12" s="21">
        <v>0</v>
      </c>
      <c r="L12" s="21">
        <v>3</v>
      </c>
      <c r="M12" s="56" t="s">
        <v>21</v>
      </c>
    </row>
    <row r="13" spans="1:13" s="3" customFormat="1" ht="16.5" customHeight="1">
      <c r="A13" s="17" t="s">
        <v>111</v>
      </c>
      <c r="B13" s="21">
        <v>1</v>
      </c>
      <c r="C13" s="21">
        <v>4</v>
      </c>
      <c r="D13" s="21">
        <v>1</v>
      </c>
      <c r="E13" s="26">
        <v>7</v>
      </c>
      <c r="F13" s="84">
        <f t="shared" si="0"/>
        <v>2</v>
      </c>
      <c r="G13" s="84">
        <f t="shared" si="1"/>
        <v>11</v>
      </c>
      <c r="H13" s="21">
        <v>2</v>
      </c>
      <c r="I13" s="21">
        <v>11</v>
      </c>
      <c r="J13" s="21">
        <v>0</v>
      </c>
      <c r="K13" s="21">
        <v>0</v>
      </c>
      <c r="L13" s="21">
        <v>0</v>
      </c>
      <c r="M13" s="56" t="s">
        <v>84</v>
      </c>
    </row>
    <row r="14" spans="1:13" s="3" customFormat="1" ht="16.5" customHeight="1">
      <c r="A14" s="17" t="s">
        <v>113</v>
      </c>
      <c r="B14" s="21">
        <v>0</v>
      </c>
      <c r="C14" s="21">
        <v>8</v>
      </c>
      <c r="D14" s="21">
        <v>3</v>
      </c>
      <c r="E14" s="26">
        <v>25</v>
      </c>
      <c r="F14" s="84">
        <f t="shared" si="0"/>
        <v>3</v>
      </c>
      <c r="G14" s="84">
        <f t="shared" si="1"/>
        <v>33</v>
      </c>
      <c r="H14" s="21">
        <v>3</v>
      </c>
      <c r="I14" s="21">
        <v>33</v>
      </c>
      <c r="J14" s="21">
        <v>0</v>
      </c>
      <c r="K14" s="21">
        <v>0</v>
      </c>
      <c r="L14" s="21">
        <v>0</v>
      </c>
      <c r="M14" s="56" t="s">
        <v>85</v>
      </c>
    </row>
    <row r="15" spans="1:13" s="3" customFormat="1" ht="16.5" customHeight="1">
      <c r="A15" s="17" t="s">
        <v>115</v>
      </c>
      <c r="B15" s="21">
        <v>3</v>
      </c>
      <c r="C15" s="21">
        <v>9</v>
      </c>
      <c r="D15" s="21">
        <v>5</v>
      </c>
      <c r="E15" s="26">
        <v>24</v>
      </c>
      <c r="F15" s="84">
        <f t="shared" si="0"/>
        <v>8</v>
      </c>
      <c r="G15" s="84">
        <f t="shared" si="1"/>
        <v>33</v>
      </c>
      <c r="H15" s="21">
        <v>8</v>
      </c>
      <c r="I15" s="21">
        <v>33</v>
      </c>
      <c r="J15" s="21">
        <v>0</v>
      </c>
      <c r="K15" s="21">
        <v>0</v>
      </c>
      <c r="L15" s="21">
        <v>1</v>
      </c>
      <c r="M15" s="56" t="s">
        <v>86</v>
      </c>
    </row>
    <row r="16" spans="1:13" s="3" customFormat="1" ht="16.5" customHeight="1">
      <c r="A16" s="18" t="s">
        <v>22</v>
      </c>
      <c r="B16" s="22">
        <v>0</v>
      </c>
      <c r="C16" s="22">
        <v>5</v>
      </c>
      <c r="D16" s="22">
        <v>0</v>
      </c>
      <c r="E16" s="23">
        <v>4</v>
      </c>
      <c r="F16" s="85">
        <f t="shared" si="0"/>
        <v>0</v>
      </c>
      <c r="G16" s="85">
        <f t="shared" si="1"/>
        <v>9</v>
      </c>
      <c r="H16" s="22">
        <v>0</v>
      </c>
      <c r="I16" s="22">
        <v>9</v>
      </c>
      <c r="J16" s="22">
        <v>0</v>
      </c>
      <c r="K16" s="22">
        <v>0</v>
      </c>
      <c r="L16" s="22">
        <v>0</v>
      </c>
      <c r="M16" s="57" t="s">
        <v>22</v>
      </c>
    </row>
    <row r="17" spans="1:13" s="3" customFormat="1" ht="16.5" customHeight="1">
      <c r="A17" s="17" t="s">
        <v>23</v>
      </c>
      <c r="B17" s="21">
        <v>0</v>
      </c>
      <c r="C17" s="21">
        <v>0</v>
      </c>
      <c r="D17" s="21">
        <v>0</v>
      </c>
      <c r="E17" s="26">
        <v>0</v>
      </c>
      <c r="F17" s="84">
        <f t="shared" si="0"/>
        <v>0</v>
      </c>
      <c r="G17" s="84">
        <f t="shared" si="1"/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56" t="s">
        <v>23</v>
      </c>
    </row>
    <row r="18" spans="1:13" s="3" customFormat="1" ht="16.5" customHeight="1">
      <c r="A18" s="17" t="s">
        <v>121</v>
      </c>
      <c r="B18" s="21">
        <v>0</v>
      </c>
      <c r="C18" s="21">
        <v>1</v>
      </c>
      <c r="D18" s="21">
        <v>2</v>
      </c>
      <c r="E18" s="20">
        <v>7</v>
      </c>
      <c r="F18" s="84">
        <f t="shared" si="0"/>
        <v>2</v>
      </c>
      <c r="G18" s="84">
        <f t="shared" si="1"/>
        <v>8</v>
      </c>
      <c r="H18" s="21">
        <v>2</v>
      </c>
      <c r="I18" s="21">
        <v>8</v>
      </c>
      <c r="J18" s="21">
        <v>0</v>
      </c>
      <c r="K18" s="21">
        <v>0</v>
      </c>
      <c r="L18" s="21">
        <v>0</v>
      </c>
      <c r="M18" s="56" t="s">
        <v>87</v>
      </c>
    </row>
    <row r="19" spans="1:13" s="3" customFormat="1" ht="16.5" customHeight="1">
      <c r="A19" s="17" t="s">
        <v>124</v>
      </c>
      <c r="B19" s="21">
        <v>1</v>
      </c>
      <c r="C19" s="21">
        <v>3</v>
      </c>
      <c r="D19" s="21">
        <v>0</v>
      </c>
      <c r="E19" s="20">
        <v>8</v>
      </c>
      <c r="F19" s="84">
        <f t="shared" si="0"/>
        <v>1</v>
      </c>
      <c r="G19" s="84">
        <f t="shared" si="1"/>
        <v>11</v>
      </c>
      <c r="H19" s="21">
        <v>1</v>
      </c>
      <c r="I19" s="21">
        <v>11</v>
      </c>
      <c r="J19" s="21">
        <v>0</v>
      </c>
      <c r="K19" s="21">
        <v>0</v>
      </c>
      <c r="L19" s="21">
        <v>0</v>
      </c>
      <c r="M19" s="56" t="s">
        <v>88</v>
      </c>
    </row>
    <row r="20" spans="1:13" s="3" customFormat="1" ht="16.5" customHeight="1">
      <c r="A20" s="17" t="s">
        <v>24</v>
      </c>
      <c r="B20" s="21">
        <v>0</v>
      </c>
      <c r="C20" s="21">
        <v>1</v>
      </c>
      <c r="D20" s="21">
        <v>0</v>
      </c>
      <c r="E20" s="20">
        <v>0</v>
      </c>
      <c r="F20" s="84">
        <f t="shared" si="0"/>
        <v>0</v>
      </c>
      <c r="G20" s="84">
        <f t="shared" si="1"/>
        <v>1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56" t="s">
        <v>24</v>
      </c>
    </row>
    <row r="21" spans="1:13" s="3" customFormat="1" ht="16.5" customHeight="1">
      <c r="A21" s="18" t="s">
        <v>25</v>
      </c>
      <c r="B21" s="22">
        <v>0</v>
      </c>
      <c r="C21" s="22">
        <v>1</v>
      </c>
      <c r="D21" s="22">
        <v>0</v>
      </c>
      <c r="E21" s="23">
        <v>2</v>
      </c>
      <c r="F21" s="85">
        <f t="shared" si="0"/>
        <v>0</v>
      </c>
      <c r="G21" s="85">
        <f t="shared" si="1"/>
        <v>3</v>
      </c>
      <c r="H21" s="22">
        <v>0</v>
      </c>
      <c r="I21" s="22">
        <v>2</v>
      </c>
      <c r="J21" s="22">
        <v>0</v>
      </c>
      <c r="K21" s="22">
        <v>0</v>
      </c>
      <c r="L21" s="22">
        <v>0</v>
      </c>
      <c r="M21" s="57" t="s">
        <v>25</v>
      </c>
    </row>
    <row r="22" spans="1:13" s="3" customFormat="1" ht="16.5" customHeight="1">
      <c r="A22" s="17" t="s">
        <v>127</v>
      </c>
      <c r="B22" s="21">
        <v>1</v>
      </c>
      <c r="C22" s="21">
        <v>2</v>
      </c>
      <c r="D22" s="21">
        <v>0</v>
      </c>
      <c r="E22" s="20">
        <v>0</v>
      </c>
      <c r="F22" s="84">
        <f t="shared" si="0"/>
        <v>1</v>
      </c>
      <c r="G22" s="84">
        <f t="shared" si="1"/>
        <v>2</v>
      </c>
      <c r="H22" s="21">
        <v>1</v>
      </c>
      <c r="I22" s="21">
        <v>2</v>
      </c>
      <c r="J22" s="21">
        <v>0</v>
      </c>
      <c r="K22" s="21">
        <v>0</v>
      </c>
      <c r="L22" s="21">
        <v>0</v>
      </c>
      <c r="M22" s="56" t="s">
        <v>89</v>
      </c>
    </row>
    <row r="23" spans="1:13" s="3" customFormat="1" ht="16.5" customHeight="1">
      <c r="A23" s="17" t="s">
        <v>93</v>
      </c>
      <c r="B23" s="21">
        <v>0</v>
      </c>
      <c r="C23" s="21">
        <v>3</v>
      </c>
      <c r="D23" s="21">
        <v>0</v>
      </c>
      <c r="E23" s="20">
        <v>3</v>
      </c>
      <c r="F23" s="84">
        <f t="shared" si="0"/>
        <v>0</v>
      </c>
      <c r="G23" s="84">
        <f t="shared" si="1"/>
        <v>6</v>
      </c>
      <c r="H23" s="21">
        <v>0</v>
      </c>
      <c r="I23" s="21">
        <v>6</v>
      </c>
      <c r="J23" s="21">
        <v>0</v>
      </c>
      <c r="K23" s="21">
        <v>0</v>
      </c>
      <c r="L23" s="21">
        <v>0</v>
      </c>
      <c r="M23" s="56" t="s">
        <v>90</v>
      </c>
    </row>
    <row r="24" spans="1:13" s="3" customFormat="1" ht="16.5" customHeight="1">
      <c r="A24" s="256" t="s">
        <v>83</v>
      </c>
      <c r="B24" s="272">
        <f>SUM(B7:B23)</f>
        <v>14</v>
      </c>
      <c r="C24" s="272">
        <f aca="true" t="shared" si="2" ref="C24:K24">SUM(C7:C23)</f>
        <v>110</v>
      </c>
      <c r="D24" s="272">
        <f t="shared" si="2"/>
        <v>32</v>
      </c>
      <c r="E24" s="272">
        <f t="shared" si="2"/>
        <v>193</v>
      </c>
      <c r="F24" s="272">
        <f t="shared" si="2"/>
        <v>46</v>
      </c>
      <c r="G24" s="272">
        <f t="shared" si="2"/>
        <v>303</v>
      </c>
      <c r="H24" s="272">
        <f t="shared" si="2"/>
        <v>46</v>
      </c>
      <c r="I24" s="272">
        <f t="shared" si="2"/>
        <v>305</v>
      </c>
      <c r="J24" s="272">
        <f t="shared" si="2"/>
        <v>1</v>
      </c>
      <c r="K24" s="272">
        <f t="shared" si="2"/>
        <v>0</v>
      </c>
      <c r="L24" s="272">
        <f>SUM(L7:L23)</f>
        <v>12</v>
      </c>
      <c r="M24" s="260" t="s">
        <v>197</v>
      </c>
    </row>
    <row r="25" spans="1:13" ht="16.5" customHeight="1">
      <c r="A25" s="17" t="s">
        <v>26</v>
      </c>
      <c r="B25" s="87" t="s">
        <v>189</v>
      </c>
      <c r="C25" s="87" t="s">
        <v>188</v>
      </c>
      <c r="D25" s="87" t="s">
        <v>188</v>
      </c>
      <c r="E25" s="87" t="s">
        <v>188</v>
      </c>
      <c r="F25" s="89" t="s">
        <v>188</v>
      </c>
      <c r="G25" s="90" t="s">
        <v>188</v>
      </c>
      <c r="H25" s="87" t="s">
        <v>188</v>
      </c>
      <c r="I25" s="87" t="s">
        <v>188</v>
      </c>
      <c r="J25" s="87" t="s">
        <v>188</v>
      </c>
      <c r="K25" s="87" t="s">
        <v>188</v>
      </c>
      <c r="L25" s="87" t="s">
        <v>188</v>
      </c>
      <c r="M25" s="56" t="s">
        <v>26</v>
      </c>
    </row>
    <row r="26" spans="1:13" ht="16.5" customHeight="1">
      <c r="A26" s="17" t="s">
        <v>27</v>
      </c>
      <c r="B26" s="87" t="s">
        <v>188</v>
      </c>
      <c r="C26" s="87" t="s">
        <v>188</v>
      </c>
      <c r="D26" s="87" t="s">
        <v>188</v>
      </c>
      <c r="E26" s="87" t="s">
        <v>188</v>
      </c>
      <c r="F26" s="89" t="s">
        <v>188</v>
      </c>
      <c r="G26" s="91" t="s">
        <v>188</v>
      </c>
      <c r="H26" s="87" t="s">
        <v>188</v>
      </c>
      <c r="I26" s="87" t="s">
        <v>188</v>
      </c>
      <c r="J26" s="87" t="s">
        <v>188</v>
      </c>
      <c r="K26" s="87" t="s">
        <v>188</v>
      </c>
      <c r="L26" s="87" t="s">
        <v>188</v>
      </c>
      <c r="M26" s="56" t="s">
        <v>27</v>
      </c>
    </row>
    <row r="27" spans="1:13" ht="16.5" customHeight="1">
      <c r="A27" s="17" t="s">
        <v>28</v>
      </c>
      <c r="B27" s="88" t="s">
        <v>188</v>
      </c>
      <c r="C27" s="88" t="s">
        <v>188</v>
      </c>
      <c r="D27" s="88" t="s">
        <v>188</v>
      </c>
      <c r="E27" s="88" t="s">
        <v>188</v>
      </c>
      <c r="F27" s="92" t="s">
        <v>188</v>
      </c>
      <c r="G27" s="93" t="s">
        <v>188</v>
      </c>
      <c r="H27" s="88" t="s">
        <v>188</v>
      </c>
      <c r="I27" s="88" t="s">
        <v>188</v>
      </c>
      <c r="J27" s="88" t="s">
        <v>188</v>
      </c>
      <c r="K27" s="88" t="s">
        <v>188</v>
      </c>
      <c r="L27" s="88" t="s">
        <v>188</v>
      </c>
      <c r="M27" s="57" t="s">
        <v>28</v>
      </c>
    </row>
    <row r="28" spans="1:13" ht="16.5" customHeight="1" thickBot="1">
      <c r="A28" s="296" t="s">
        <v>29</v>
      </c>
      <c r="B28" s="309" t="s">
        <v>188</v>
      </c>
      <c r="C28" s="309" t="s">
        <v>188</v>
      </c>
      <c r="D28" s="309" t="s">
        <v>188</v>
      </c>
      <c r="E28" s="309" t="s">
        <v>188</v>
      </c>
      <c r="F28" s="309" t="s">
        <v>188</v>
      </c>
      <c r="G28" s="309" t="s">
        <v>188</v>
      </c>
      <c r="H28" s="309" t="s">
        <v>188</v>
      </c>
      <c r="I28" s="309" t="s">
        <v>188</v>
      </c>
      <c r="J28" s="309" t="s">
        <v>188</v>
      </c>
      <c r="K28" s="309" t="s">
        <v>188</v>
      </c>
      <c r="L28" s="309" t="s">
        <v>188</v>
      </c>
      <c r="M28" s="299" t="s">
        <v>198</v>
      </c>
    </row>
    <row r="29" spans="1:13" ht="16.5" customHeight="1" thickBot="1" thickTop="1">
      <c r="A29" s="261" t="s">
        <v>30</v>
      </c>
      <c r="B29" s="273">
        <f>SUM(B28,B24)</f>
        <v>14</v>
      </c>
      <c r="C29" s="273">
        <f aca="true" t="shared" si="3" ref="C29:K29">SUM(C28,C24)</f>
        <v>110</v>
      </c>
      <c r="D29" s="273">
        <f t="shared" si="3"/>
        <v>32</v>
      </c>
      <c r="E29" s="273">
        <f t="shared" si="3"/>
        <v>193</v>
      </c>
      <c r="F29" s="273">
        <f t="shared" si="3"/>
        <v>46</v>
      </c>
      <c r="G29" s="273">
        <f t="shared" si="3"/>
        <v>303</v>
      </c>
      <c r="H29" s="273">
        <f t="shared" si="3"/>
        <v>46</v>
      </c>
      <c r="I29" s="273">
        <f t="shared" si="3"/>
        <v>305</v>
      </c>
      <c r="J29" s="273">
        <f t="shared" si="3"/>
        <v>1</v>
      </c>
      <c r="K29" s="273">
        <f t="shared" si="3"/>
        <v>0</v>
      </c>
      <c r="L29" s="273">
        <f>SUM(L28,L24)</f>
        <v>12</v>
      </c>
      <c r="M29" s="263" t="s">
        <v>199</v>
      </c>
    </row>
  </sheetData>
  <sheetProtection/>
  <mergeCells count="12">
    <mergeCell ref="A2:A6"/>
    <mergeCell ref="B4:B6"/>
    <mergeCell ref="C4:C6"/>
    <mergeCell ref="D4:D6"/>
    <mergeCell ref="E4:E6"/>
    <mergeCell ref="J4:J6"/>
    <mergeCell ref="L4:L6"/>
    <mergeCell ref="M2:M6"/>
    <mergeCell ref="F4:F6"/>
    <mergeCell ref="G4:G6"/>
    <mergeCell ref="H4:H6"/>
    <mergeCell ref="I4:I6"/>
  </mergeCells>
  <printOptions/>
  <pageMargins left="0.8267716535433072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&amp;C47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X51"/>
  <sheetViews>
    <sheetView view="pageBreakPreview" zoomScale="70" zoomScaleSheetLayoutView="70" workbookViewId="0" topLeftCell="I37">
      <selection activeCell="K27" sqref="K27"/>
    </sheetView>
  </sheetViews>
  <sheetFormatPr defaultColWidth="8.796875" defaultRowHeight="14.25"/>
  <cols>
    <col min="1" max="1" width="11.19921875" style="0" customWidth="1"/>
    <col min="2" max="2" width="19.19921875" style="0" customWidth="1"/>
    <col min="3" max="3" width="21.69921875" style="0" customWidth="1"/>
    <col min="4" max="4" width="20" style="0" customWidth="1"/>
    <col min="5" max="5" width="17.8984375" style="0" bestFit="1" customWidth="1"/>
    <col min="6" max="6" width="18" style="0" bestFit="1" customWidth="1"/>
    <col min="7" max="8" width="17.19921875" style="0" bestFit="1" customWidth="1"/>
    <col min="9" max="9" width="22.59765625" style="0" bestFit="1" customWidth="1"/>
    <col min="10" max="10" width="25" style="0" bestFit="1" customWidth="1"/>
    <col min="11" max="11" width="16.09765625" style="0" bestFit="1" customWidth="1"/>
    <col min="12" max="12" width="21.3984375" style="0" bestFit="1" customWidth="1"/>
    <col min="13" max="13" width="18" style="0" bestFit="1" customWidth="1"/>
    <col min="14" max="14" width="18" style="0" customWidth="1"/>
    <col min="15" max="15" width="13.3984375" style="0" customWidth="1"/>
    <col min="16" max="16" width="13.8984375" style="0" bestFit="1" customWidth="1"/>
    <col min="17" max="17" width="16.09765625" style="0" bestFit="1" customWidth="1"/>
    <col min="18" max="18" width="11.5" style="0" customWidth="1"/>
    <col min="19" max="20" width="16.09765625" style="0" bestFit="1" customWidth="1"/>
    <col min="21" max="21" width="13.8984375" style="0" bestFit="1" customWidth="1"/>
    <col min="22" max="22" width="8.5" style="0" bestFit="1" customWidth="1"/>
    <col min="23" max="23" width="11.69921875" style="0" bestFit="1" customWidth="1"/>
  </cols>
  <sheetData>
    <row r="1" spans="1:24" s="197" customFormat="1" ht="21.75" thickBot="1">
      <c r="A1" s="195" t="s">
        <v>222</v>
      </c>
      <c r="B1" s="195"/>
      <c r="C1" s="196"/>
      <c r="E1" s="196"/>
      <c r="F1" s="196"/>
      <c r="G1" s="196"/>
      <c r="H1" s="196"/>
      <c r="J1" s="198"/>
      <c r="K1" s="196"/>
      <c r="L1" s="196"/>
      <c r="M1" s="198" t="s">
        <v>40</v>
      </c>
      <c r="N1" s="199"/>
      <c r="P1" s="199" t="s">
        <v>1</v>
      </c>
      <c r="Q1" s="196"/>
      <c r="T1" s="196"/>
      <c r="U1" s="196"/>
      <c r="V1" s="196"/>
      <c r="X1" s="196"/>
    </row>
    <row r="2" spans="1:22" s="197" customFormat="1" ht="13.5" customHeight="1">
      <c r="A2" s="383" t="s">
        <v>6</v>
      </c>
      <c r="B2" s="200" t="s">
        <v>41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311"/>
      <c r="N2" s="201"/>
      <c r="O2" s="201"/>
      <c r="P2" s="362" t="s">
        <v>6</v>
      </c>
      <c r="Q2" s="196"/>
      <c r="T2" s="196"/>
      <c r="U2" s="196"/>
      <c r="V2" s="196"/>
    </row>
    <row r="3" spans="1:22" s="197" customFormat="1" ht="13.5" customHeight="1">
      <c r="A3" s="411"/>
      <c r="B3" s="381" t="s">
        <v>42</v>
      </c>
      <c r="C3" s="418"/>
      <c r="D3" s="410"/>
      <c r="E3" s="414" t="s">
        <v>206</v>
      </c>
      <c r="F3" s="398" t="s">
        <v>237</v>
      </c>
      <c r="G3" s="399"/>
      <c r="H3" s="399"/>
      <c r="I3" s="399"/>
      <c r="J3" s="399"/>
      <c r="K3" s="399"/>
      <c r="L3" s="399"/>
      <c r="M3" s="399"/>
      <c r="N3" s="400"/>
      <c r="O3" s="400" t="s">
        <v>207</v>
      </c>
      <c r="P3" s="416"/>
      <c r="Q3" s="196"/>
      <c r="T3" s="196"/>
      <c r="U3" s="196"/>
      <c r="V3" s="196"/>
    </row>
    <row r="4" spans="1:22" s="197" customFormat="1" ht="13.5" customHeight="1">
      <c r="A4" s="411"/>
      <c r="B4" s="371"/>
      <c r="C4" s="372"/>
      <c r="D4" s="373"/>
      <c r="E4" s="414"/>
      <c r="F4" s="404" t="s">
        <v>248</v>
      </c>
      <c r="G4" s="405"/>
      <c r="H4" s="405"/>
      <c r="I4" s="405"/>
      <c r="J4" s="405"/>
      <c r="K4" s="406"/>
      <c r="L4" s="401" t="s">
        <v>211</v>
      </c>
      <c r="M4" s="414" t="s">
        <v>14</v>
      </c>
      <c r="N4" s="401" t="s">
        <v>238</v>
      </c>
      <c r="O4" s="419"/>
      <c r="P4" s="416"/>
      <c r="Q4" s="196"/>
      <c r="T4" s="196"/>
      <c r="U4" s="196"/>
      <c r="V4" s="196"/>
    </row>
    <row r="5" spans="1:22" s="197" customFormat="1" ht="13.5" customHeight="1">
      <c r="A5" s="411"/>
      <c r="B5" s="35" t="s">
        <v>43</v>
      </c>
      <c r="C5" s="35" t="s">
        <v>44</v>
      </c>
      <c r="D5" s="360" t="s">
        <v>37</v>
      </c>
      <c r="E5" s="414"/>
      <c r="F5" s="400" t="s">
        <v>215</v>
      </c>
      <c r="G5" s="404" t="s">
        <v>216</v>
      </c>
      <c r="H5" s="405"/>
      <c r="I5" s="405"/>
      <c r="J5" s="405"/>
      <c r="K5" s="406"/>
      <c r="L5" s="402"/>
      <c r="M5" s="414"/>
      <c r="N5" s="402"/>
      <c r="O5" s="419"/>
      <c r="P5" s="416"/>
      <c r="Q5" s="196"/>
      <c r="T5" s="196"/>
      <c r="U5" s="196"/>
      <c r="V5" s="196"/>
    </row>
    <row r="6" spans="1:22" s="197" customFormat="1" ht="13.5" customHeight="1">
      <c r="A6" s="412"/>
      <c r="B6" s="203" t="s">
        <v>47</v>
      </c>
      <c r="C6" s="203" t="s">
        <v>48</v>
      </c>
      <c r="D6" s="409"/>
      <c r="E6" s="414"/>
      <c r="F6" s="415"/>
      <c r="G6" s="310" t="s">
        <v>217</v>
      </c>
      <c r="H6" s="310" t="s">
        <v>218</v>
      </c>
      <c r="I6" s="310" t="s">
        <v>219</v>
      </c>
      <c r="J6" s="310" t="s">
        <v>220</v>
      </c>
      <c r="K6" s="310" t="s">
        <v>221</v>
      </c>
      <c r="L6" s="403"/>
      <c r="M6" s="414"/>
      <c r="N6" s="403"/>
      <c r="O6" s="420"/>
      <c r="P6" s="417"/>
      <c r="Q6" s="196"/>
      <c r="T6" s="196"/>
      <c r="U6" s="196"/>
      <c r="V6" s="196"/>
    </row>
    <row r="7" spans="1:22" s="197" customFormat="1" ht="20.25" customHeight="1">
      <c r="A7" s="27" t="s">
        <v>16</v>
      </c>
      <c r="B7" s="40">
        <v>5022531346</v>
      </c>
      <c r="C7" s="40">
        <v>15291215</v>
      </c>
      <c r="D7" s="205">
        <f>SUM(B7:C7)</f>
        <v>5037822561</v>
      </c>
      <c r="E7" s="206">
        <v>2018000</v>
      </c>
      <c r="F7" s="40">
        <v>15672918046</v>
      </c>
      <c r="G7" s="40">
        <v>62464000</v>
      </c>
      <c r="H7" s="40">
        <v>36242000</v>
      </c>
      <c r="I7" s="40">
        <v>65220882</v>
      </c>
      <c r="J7" s="50">
        <v>39318000</v>
      </c>
      <c r="K7" s="326">
        <f>SUM(G7,H7,I7,J7)</f>
        <v>203244882</v>
      </c>
      <c r="L7" s="206">
        <v>0</v>
      </c>
      <c r="M7" s="318">
        <v>61000</v>
      </c>
      <c r="N7" s="323">
        <f>SUM(F7,K7,L7,M7)</f>
        <v>15876223928</v>
      </c>
      <c r="O7" s="24">
        <v>0</v>
      </c>
      <c r="P7" s="44" t="s">
        <v>16</v>
      </c>
      <c r="Q7" s="196"/>
      <c r="T7" s="196"/>
      <c r="U7" s="196"/>
      <c r="V7" s="196"/>
    </row>
    <row r="8" spans="1:22" s="197" customFormat="1" ht="20.25" customHeight="1">
      <c r="A8" s="27" t="s">
        <v>17</v>
      </c>
      <c r="B8" s="40">
        <v>1273106394</v>
      </c>
      <c r="C8" s="40">
        <v>5182077</v>
      </c>
      <c r="D8" s="205">
        <f aca="true" t="shared" si="0" ref="D8:D23">SUM(B8:C8)</f>
        <v>1278288471</v>
      </c>
      <c r="E8" s="206">
        <v>4318000</v>
      </c>
      <c r="F8" s="40">
        <v>4598823016</v>
      </c>
      <c r="G8" s="40">
        <v>16376000</v>
      </c>
      <c r="H8" s="40">
        <v>25275000</v>
      </c>
      <c r="I8" s="40">
        <v>31004221</v>
      </c>
      <c r="J8" s="50">
        <v>10992000</v>
      </c>
      <c r="K8" s="326">
        <f aca="true" t="shared" si="1" ref="K8:K23">SUM(G8,H8,I8,J8)</f>
        <v>83647221</v>
      </c>
      <c r="L8" s="206">
        <v>0</v>
      </c>
      <c r="M8" s="318">
        <v>11539876</v>
      </c>
      <c r="N8" s="323">
        <f aca="true" t="shared" si="2" ref="N8:N23">SUM(F8,K8,L8,M8)</f>
        <v>4694010113</v>
      </c>
      <c r="O8" s="24">
        <v>0</v>
      </c>
      <c r="P8" s="44" t="s">
        <v>17</v>
      </c>
      <c r="Q8" s="196"/>
      <c r="T8" s="196"/>
      <c r="U8" s="196"/>
      <c r="V8" s="196"/>
    </row>
    <row r="9" spans="1:22" s="197" customFormat="1" ht="20.25" customHeight="1">
      <c r="A9" s="27" t="s">
        <v>18</v>
      </c>
      <c r="B9" s="40">
        <v>546520333</v>
      </c>
      <c r="C9" s="40">
        <v>1136446</v>
      </c>
      <c r="D9" s="205">
        <f t="shared" si="0"/>
        <v>547656779</v>
      </c>
      <c r="E9" s="206">
        <v>482000</v>
      </c>
      <c r="F9" s="40">
        <v>2187586934</v>
      </c>
      <c r="G9" s="40">
        <v>9976000</v>
      </c>
      <c r="H9" s="40">
        <v>12913000</v>
      </c>
      <c r="I9" s="40">
        <v>29676044</v>
      </c>
      <c r="J9" s="50">
        <v>6940000</v>
      </c>
      <c r="K9" s="326">
        <f t="shared" si="1"/>
        <v>59505044</v>
      </c>
      <c r="L9" s="206">
        <v>0</v>
      </c>
      <c r="M9" s="318">
        <v>0</v>
      </c>
      <c r="N9" s="323">
        <f t="shared" si="2"/>
        <v>2247091978</v>
      </c>
      <c r="O9" s="24">
        <v>0</v>
      </c>
      <c r="P9" s="44" t="s">
        <v>18</v>
      </c>
      <c r="Q9" s="196"/>
      <c r="T9" s="196"/>
      <c r="U9" s="196"/>
      <c r="V9" s="196"/>
    </row>
    <row r="10" spans="1:22" s="197" customFormat="1" ht="20.25" customHeight="1">
      <c r="A10" s="27" t="s">
        <v>19</v>
      </c>
      <c r="B10" s="40">
        <v>651810935</v>
      </c>
      <c r="C10" s="40">
        <v>501148</v>
      </c>
      <c r="D10" s="205">
        <f t="shared" si="0"/>
        <v>652312083</v>
      </c>
      <c r="E10" s="206">
        <v>543000</v>
      </c>
      <c r="F10" s="40">
        <v>2442882788</v>
      </c>
      <c r="G10" s="40">
        <v>10110000</v>
      </c>
      <c r="H10" s="40">
        <v>26234000</v>
      </c>
      <c r="I10" s="40">
        <v>35374727</v>
      </c>
      <c r="J10" s="50">
        <v>8450000</v>
      </c>
      <c r="K10" s="326">
        <f t="shared" si="1"/>
        <v>80168727</v>
      </c>
      <c r="L10" s="206">
        <v>0</v>
      </c>
      <c r="M10" s="318">
        <v>0</v>
      </c>
      <c r="N10" s="323">
        <f t="shared" si="2"/>
        <v>2523051515</v>
      </c>
      <c r="O10" s="24">
        <v>0</v>
      </c>
      <c r="P10" s="44" t="s">
        <v>19</v>
      </c>
      <c r="Q10" s="196"/>
      <c r="T10" s="196"/>
      <c r="U10" s="196"/>
      <c r="V10" s="196"/>
    </row>
    <row r="11" spans="1:22" s="197" customFormat="1" ht="20.25" customHeight="1">
      <c r="A11" s="30" t="s">
        <v>20</v>
      </c>
      <c r="B11" s="45">
        <v>439139584</v>
      </c>
      <c r="C11" s="45">
        <v>522471</v>
      </c>
      <c r="D11" s="207">
        <f t="shared" si="0"/>
        <v>439662055</v>
      </c>
      <c r="E11" s="208">
        <v>482000</v>
      </c>
      <c r="F11" s="45">
        <v>1758184148</v>
      </c>
      <c r="G11" s="45">
        <v>8166000</v>
      </c>
      <c r="H11" s="45">
        <v>6139000</v>
      </c>
      <c r="I11" s="45">
        <v>39690203</v>
      </c>
      <c r="J11" s="209">
        <v>5322000</v>
      </c>
      <c r="K11" s="327">
        <f t="shared" si="1"/>
        <v>59317203</v>
      </c>
      <c r="L11" s="208">
        <v>0</v>
      </c>
      <c r="M11" s="319">
        <v>0</v>
      </c>
      <c r="N11" s="324">
        <f t="shared" si="2"/>
        <v>1817501351</v>
      </c>
      <c r="O11" s="25">
        <v>0</v>
      </c>
      <c r="P11" s="48" t="s">
        <v>20</v>
      </c>
      <c r="Q11" s="196"/>
      <c r="T11" s="196"/>
      <c r="U11" s="196"/>
      <c r="V11" s="196"/>
    </row>
    <row r="12" spans="1:19" s="196" customFormat="1" ht="20.25" customHeight="1">
      <c r="A12" s="27" t="s">
        <v>21</v>
      </c>
      <c r="B12" s="40">
        <v>1335310510</v>
      </c>
      <c r="C12" s="40">
        <v>3272242</v>
      </c>
      <c r="D12" s="205">
        <f t="shared" si="0"/>
        <v>1338582752</v>
      </c>
      <c r="E12" s="206">
        <v>356000</v>
      </c>
      <c r="F12" s="40">
        <v>4215005400</v>
      </c>
      <c r="G12" s="40">
        <v>22165000</v>
      </c>
      <c r="H12" s="40">
        <v>25691000</v>
      </c>
      <c r="I12" s="40">
        <v>38809073</v>
      </c>
      <c r="J12" s="50">
        <v>12472000</v>
      </c>
      <c r="K12" s="326">
        <f t="shared" si="1"/>
        <v>99137073</v>
      </c>
      <c r="L12" s="206">
        <v>0</v>
      </c>
      <c r="M12" s="318">
        <v>0</v>
      </c>
      <c r="N12" s="323">
        <f t="shared" si="2"/>
        <v>4314142473</v>
      </c>
      <c r="O12" s="24">
        <v>0</v>
      </c>
      <c r="P12" s="44" t="s">
        <v>21</v>
      </c>
      <c r="R12" s="197"/>
      <c r="S12" s="197"/>
    </row>
    <row r="13" spans="1:19" s="196" customFormat="1" ht="20.25" customHeight="1">
      <c r="A13" s="27" t="s">
        <v>111</v>
      </c>
      <c r="B13" s="40">
        <v>572349394</v>
      </c>
      <c r="C13" s="40">
        <v>905528</v>
      </c>
      <c r="D13" s="205">
        <f t="shared" si="0"/>
        <v>573254922</v>
      </c>
      <c r="E13" s="206">
        <v>373000</v>
      </c>
      <c r="F13" s="40">
        <v>2127332604</v>
      </c>
      <c r="G13" s="40">
        <v>9558000</v>
      </c>
      <c r="H13" s="40">
        <v>15229000</v>
      </c>
      <c r="I13" s="40">
        <v>21122404</v>
      </c>
      <c r="J13" s="50">
        <v>5254000</v>
      </c>
      <c r="K13" s="326">
        <f t="shared" si="1"/>
        <v>51163404</v>
      </c>
      <c r="L13" s="206">
        <v>0</v>
      </c>
      <c r="M13" s="318">
        <v>0</v>
      </c>
      <c r="N13" s="323">
        <f t="shared" si="2"/>
        <v>2178496008</v>
      </c>
      <c r="O13" s="24">
        <v>0</v>
      </c>
      <c r="P13" s="210" t="s">
        <v>84</v>
      </c>
      <c r="R13" s="197"/>
      <c r="S13" s="197"/>
    </row>
    <row r="14" spans="1:19" s="196" customFormat="1" ht="20.25" customHeight="1">
      <c r="A14" s="27" t="s">
        <v>113</v>
      </c>
      <c r="B14" s="40">
        <v>1537746713</v>
      </c>
      <c r="C14" s="40">
        <v>5484363</v>
      </c>
      <c r="D14" s="205">
        <f>SUM(B14:C14)</f>
        <v>1543231076</v>
      </c>
      <c r="E14" s="206">
        <v>422000</v>
      </c>
      <c r="F14" s="40">
        <v>5399098050</v>
      </c>
      <c r="G14" s="40">
        <v>25501000</v>
      </c>
      <c r="H14" s="40">
        <v>21018000</v>
      </c>
      <c r="I14" s="40">
        <v>49983710</v>
      </c>
      <c r="J14" s="50">
        <v>13048000</v>
      </c>
      <c r="K14" s="326">
        <f t="shared" si="1"/>
        <v>109550710</v>
      </c>
      <c r="L14" s="206">
        <v>0</v>
      </c>
      <c r="M14" s="318">
        <v>131000</v>
      </c>
      <c r="N14" s="323">
        <f t="shared" si="2"/>
        <v>5508779760</v>
      </c>
      <c r="O14" s="24">
        <v>0</v>
      </c>
      <c r="P14" s="210" t="s">
        <v>85</v>
      </c>
      <c r="R14" s="197"/>
      <c r="S14" s="197"/>
    </row>
    <row r="15" spans="1:19" s="196" customFormat="1" ht="20.25" customHeight="1">
      <c r="A15" s="27" t="s">
        <v>115</v>
      </c>
      <c r="B15" s="40">
        <v>1726253651</v>
      </c>
      <c r="C15" s="40">
        <v>5820111</v>
      </c>
      <c r="D15" s="205">
        <f t="shared" si="0"/>
        <v>1732073762</v>
      </c>
      <c r="E15" s="206">
        <v>738000</v>
      </c>
      <c r="F15" s="40">
        <v>5606328402</v>
      </c>
      <c r="G15" s="40">
        <v>27530000</v>
      </c>
      <c r="H15" s="40">
        <v>17751000</v>
      </c>
      <c r="I15" s="40">
        <v>49823230</v>
      </c>
      <c r="J15" s="50">
        <v>16142000</v>
      </c>
      <c r="K15" s="326">
        <f t="shared" si="1"/>
        <v>111246230</v>
      </c>
      <c r="L15" s="206">
        <v>0</v>
      </c>
      <c r="M15" s="318">
        <v>0</v>
      </c>
      <c r="N15" s="323">
        <f t="shared" si="2"/>
        <v>5717574632</v>
      </c>
      <c r="O15" s="24">
        <v>0</v>
      </c>
      <c r="P15" s="210" t="s">
        <v>86</v>
      </c>
      <c r="R15" s="197"/>
      <c r="S15" s="197"/>
    </row>
    <row r="16" spans="1:22" s="197" customFormat="1" ht="20.25" customHeight="1">
      <c r="A16" s="30" t="s">
        <v>22</v>
      </c>
      <c r="B16" s="45">
        <v>354797371</v>
      </c>
      <c r="C16" s="45">
        <v>1133830</v>
      </c>
      <c r="D16" s="207">
        <f t="shared" si="0"/>
        <v>355931201</v>
      </c>
      <c r="E16" s="208">
        <v>305000</v>
      </c>
      <c r="F16" s="45">
        <v>1185529168</v>
      </c>
      <c r="G16" s="45">
        <v>5346000</v>
      </c>
      <c r="H16" s="45">
        <v>3067000</v>
      </c>
      <c r="I16" s="45">
        <v>26731995</v>
      </c>
      <c r="J16" s="209">
        <v>3620000</v>
      </c>
      <c r="K16" s="327">
        <f t="shared" si="1"/>
        <v>38764995</v>
      </c>
      <c r="L16" s="208">
        <v>0</v>
      </c>
      <c r="M16" s="319">
        <v>0</v>
      </c>
      <c r="N16" s="324">
        <f t="shared" si="2"/>
        <v>1224294163</v>
      </c>
      <c r="O16" s="25">
        <v>0</v>
      </c>
      <c r="P16" s="48" t="s">
        <v>22</v>
      </c>
      <c r="Q16" s="196"/>
      <c r="T16" s="196"/>
      <c r="U16" s="196"/>
      <c r="V16" s="196"/>
    </row>
    <row r="17" spans="1:22" s="197" customFormat="1" ht="20.25" customHeight="1">
      <c r="A17" s="27" t="s">
        <v>23</v>
      </c>
      <c r="B17" s="40">
        <v>43652900</v>
      </c>
      <c r="C17" s="40">
        <v>0</v>
      </c>
      <c r="D17" s="205">
        <f t="shared" si="0"/>
        <v>43652900</v>
      </c>
      <c r="E17" s="206">
        <v>33000</v>
      </c>
      <c r="F17" s="40">
        <v>235419190</v>
      </c>
      <c r="G17" s="40">
        <v>1059000</v>
      </c>
      <c r="H17" s="40">
        <v>26041000</v>
      </c>
      <c r="I17" s="40">
        <v>17007951</v>
      </c>
      <c r="J17" s="50">
        <v>740000</v>
      </c>
      <c r="K17" s="326">
        <f t="shared" si="1"/>
        <v>44847951</v>
      </c>
      <c r="L17" s="206">
        <v>0</v>
      </c>
      <c r="M17" s="318">
        <v>0</v>
      </c>
      <c r="N17" s="323">
        <f t="shared" si="2"/>
        <v>280267141</v>
      </c>
      <c r="O17" s="24">
        <v>0</v>
      </c>
      <c r="P17" s="44" t="s">
        <v>23</v>
      </c>
      <c r="Q17" s="196"/>
      <c r="T17" s="196"/>
      <c r="U17" s="196"/>
      <c r="V17" s="196"/>
    </row>
    <row r="18" spans="1:22" s="197" customFormat="1" ht="20.25" customHeight="1">
      <c r="A18" s="27" t="s">
        <v>146</v>
      </c>
      <c r="B18" s="40">
        <v>202040686</v>
      </c>
      <c r="C18" s="40">
        <v>323156</v>
      </c>
      <c r="D18" s="205">
        <f t="shared" si="0"/>
        <v>202363842</v>
      </c>
      <c r="E18" s="206">
        <v>73000</v>
      </c>
      <c r="F18" s="40">
        <v>805149006</v>
      </c>
      <c r="G18" s="40">
        <v>3069000</v>
      </c>
      <c r="H18" s="40">
        <v>9122000</v>
      </c>
      <c r="I18" s="40">
        <v>21634813</v>
      </c>
      <c r="J18" s="50">
        <v>2452000</v>
      </c>
      <c r="K18" s="326">
        <f t="shared" si="1"/>
        <v>36277813</v>
      </c>
      <c r="L18" s="206">
        <v>0</v>
      </c>
      <c r="M18" s="318">
        <v>0</v>
      </c>
      <c r="N18" s="323">
        <f t="shared" si="2"/>
        <v>841426819</v>
      </c>
      <c r="O18" s="24">
        <v>0</v>
      </c>
      <c r="P18" s="44" t="s">
        <v>87</v>
      </c>
      <c r="Q18" s="196"/>
      <c r="T18" s="196"/>
      <c r="U18" s="196"/>
      <c r="V18" s="196"/>
    </row>
    <row r="19" spans="1:22" s="197" customFormat="1" ht="20.25" customHeight="1">
      <c r="A19" s="27" t="s">
        <v>124</v>
      </c>
      <c r="B19" s="40">
        <v>442288238</v>
      </c>
      <c r="C19" s="40">
        <v>754490</v>
      </c>
      <c r="D19" s="205">
        <f t="shared" si="0"/>
        <v>443042728</v>
      </c>
      <c r="E19" s="206">
        <v>126000</v>
      </c>
      <c r="F19" s="40">
        <v>1732948743</v>
      </c>
      <c r="G19" s="40">
        <v>7521000</v>
      </c>
      <c r="H19" s="40">
        <v>2329000</v>
      </c>
      <c r="I19" s="40">
        <v>22954482</v>
      </c>
      <c r="J19" s="50">
        <v>5172000</v>
      </c>
      <c r="K19" s="326">
        <f t="shared" si="1"/>
        <v>37976482</v>
      </c>
      <c r="L19" s="206">
        <v>0</v>
      </c>
      <c r="M19" s="318">
        <v>0</v>
      </c>
      <c r="N19" s="323">
        <f t="shared" si="2"/>
        <v>1770925225</v>
      </c>
      <c r="O19" s="24">
        <v>0</v>
      </c>
      <c r="P19" s="44" t="s">
        <v>88</v>
      </c>
      <c r="Q19" s="196"/>
      <c r="T19" s="196"/>
      <c r="U19" s="196"/>
      <c r="V19" s="196"/>
    </row>
    <row r="20" spans="1:22" s="197" customFormat="1" ht="20.25" customHeight="1">
      <c r="A20" s="27" t="s">
        <v>24</v>
      </c>
      <c r="B20" s="40">
        <v>221333412</v>
      </c>
      <c r="C20" s="40">
        <v>9258</v>
      </c>
      <c r="D20" s="205">
        <f t="shared" si="0"/>
        <v>221342670</v>
      </c>
      <c r="E20" s="206">
        <v>252000</v>
      </c>
      <c r="F20" s="40">
        <v>933395582</v>
      </c>
      <c r="G20" s="40">
        <v>2746000</v>
      </c>
      <c r="H20" s="40">
        <v>7048000</v>
      </c>
      <c r="I20" s="40">
        <v>24640553</v>
      </c>
      <c r="J20" s="50">
        <v>2684000</v>
      </c>
      <c r="K20" s="326">
        <f t="shared" si="1"/>
        <v>37118553</v>
      </c>
      <c r="L20" s="206">
        <v>0</v>
      </c>
      <c r="M20" s="318">
        <v>0</v>
      </c>
      <c r="N20" s="323">
        <f t="shared" si="2"/>
        <v>970514135</v>
      </c>
      <c r="O20" s="24">
        <v>0</v>
      </c>
      <c r="P20" s="44" t="s">
        <v>24</v>
      </c>
      <c r="Q20" s="196"/>
      <c r="T20" s="196"/>
      <c r="U20" s="196"/>
      <c r="V20" s="196"/>
    </row>
    <row r="21" spans="1:22" s="197" customFormat="1" ht="20.25" customHeight="1">
      <c r="A21" s="30" t="s">
        <v>25</v>
      </c>
      <c r="B21" s="45">
        <v>185182917</v>
      </c>
      <c r="C21" s="45">
        <v>171700</v>
      </c>
      <c r="D21" s="207">
        <f t="shared" si="0"/>
        <v>185354617</v>
      </c>
      <c r="E21" s="208">
        <v>297000</v>
      </c>
      <c r="F21" s="45">
        <v>729232698</v>
      </c>
      <c r="G21" s="45">
        <v>3562000</v>
      </c>
      <c r="H21" s="45">
        <v>7853000</v>
      </c>
      <c r="I21" s="45">
        <v>27099868</v>
      </c>
      <c r="J21" s="209">
        <v>3138000</v>
      </c>
      <c r="K21" s="327">
        <f t="shared" si="1"/>
        <v>41652868</v>
      </c>
      <c r="L21" s="208">
        <v>0</v>
      </c>
      <c r="M21" s="319">
        <v>0</v>
      </c>
      <c r="N21" s="324">
        <f t="shared" si="2"/>
        <v>770885566</v>
      </c>
      <c r="O21" s="25">
        <v>0</v>
      </c>
      <c r="P21" s="48" t="s">
        <v>25</v>
      </c>
      <c r="Q21" s="196"/>
      <c r="T21" s="196"/>
      <c r="U21" s="196"/>
      <c r="V21" s="196"/>
    </row>
    <row r="22" spans="1:22" s="197" customFormat="1" ht="20.25" customHeight="1">
      <c r="A22" s="27" t="s">
        <v>190</v>
      </c>
      <c r="B22" s="40">
        <v>122491222</v>
      </c>
      <c r="C22" s="40">
        <v>62900</v>
      </c>
      <c r="D22" s="205">
        <f t="shared" si="0"/>
        <v>122554122</v>
      </c>
      <c r="E22" s="206">
        <v>442000</v>
      </c>
      <c r="F22" s="40">
        <v>608537698</v>
      </c>
      <c r="G22" s="40">
        <v>3067000</v>
      </c>
      <c r="H22" s="40">
        <v>25200000</v>
      </c>
      <c r="I22" s="40">
        <v>23321834</v>
      </c>
      <c r="J22" s="50">
        <v>1254000</v>
      </c>
      <c r="K22" s="326">
        <f t="shared" si="1"/>
        <v>52842834</v>
      </c>
      <c r="L22" s="206">
        <v>0</v>
      </c>
      <c r="M22" s="318">
        <v>0</v>
      </c>
      <c r="N22" s="323">
        <f t="shared" si="2"/>
        <v>661380532</v>
      </c>
      <c r="O22" s="24">
        <v>0</v>
      </c>
      <c r="P22" s="210" t="s">
        <v>89</v>
      </c>
      <c r="Q22" s="196"/>
      <c r="T22" s="196"/>
      <c r="U22" s="196"/>
      <c r="V22" s="196"/>
    </row>
    <row r="23" spans="1:22" s="197" customFormat="1" ht="20.25" customHeight="1">
      <c r="A23" s="27" t="s">
        <v>93</v>
      </c>
      <c r="B23" s="40">
        <v>311524974</v>
      </c>
      <c r="C23" s="40">
        <v>545000</v>
      </c>
      <c r="D23" s="205">
        <f t="shared" si="0"/>
        <v>312069974</v>
      </c>
      <c r="E23" s="206">
        <v>847000</v>
      </c>
      <c r="F23" s="40">
        <v>1323428635</v>
      </c>
      <c r="G23" s="40">
        <v>6191000</v>
      </c>
      <c r="H23" s="40">
        <v>19831000</v>
      </c>
      <c r="I23" s="40">
        <v>31237732</v>
      </c>
      <c r="J23" s="50">
        <v>5290000</v>
      </c>
      <c r="K23" s="326">
        <f t="shared" si="1"/>
        <v>62549732</v>
      </c>
      <c r="L23" s="206">
        <v>0</v>
      </c>
      <c r="M23" s="318">
        <v>0</v>
      </c>
      <c r="N23" s="323">
        <f t="shared" si="2"/>
        <v>1385978367</v>
      </c>
      <c r="O23" s="24">
        <v>0</v>
      </c>
      <c r="P23" s="210" t="s">
        <v>90</v>
      </c>
      <c r="Q23" s="196"/>
      <c r="T23" s="196"/>
      <c r="U23" s="196"/>
      <c r="V23" s="196"/>
    </row>
    <row r="24" spans="1:22" s="197" customFormat="1" ht="20.25" customHeight="1" thickBot="1">
      <c r="A24" s="312" t="s">
        <v>191</v>
      </c>
      <c r="B24" s="313">
        <f>SUM(B7:B23)</f>
        <v>14988080580</v>
      </c>
      <c r="C24" s="313">
        <f>SUM(C7:C23)</f>
        <v>41115935</v>
      </c>
      <c r="D24" s="313">
        <f>SUM(D7:D23)</f>
        <v>15029196515</v>
      </c>
      <c r="E24" s="313">
        <f>SUM(E7:E23)</f>
        <v>12107000</v>
      </c>
      <c r="F24" s="313">
        <f aca="true" t="shared" si="3" ref="F24:L24">SUM(F7:F23)</f>
        <v>51561800108</v>
      </c>
      <c r="G24" s="313">
        <f t="shared" si="3"/>
        <v>224407000</v>
      </c>
      <c r="H24" s="313">
        <f t="shared" si="3"/>
        <v>286983000</v>
      </c>
      <c r="I24" s="313">
        <f t="shared" si="3"/>
        <v>555333722</v>
      </c>
      <c r="J24" s="313">
        <f t="shared" si="3"/>
        <v>142288000</v>
      </c>
      <c r="K24" s="328">
        <f t="shared" si="3"/>
        <v>1209011722</v>
      </c>
      <c r="L24" s="328">
        <f t="shared" si="3"/>
        <v>0</v>
      </c>
      <c r="M24" s="313">
        <f>SUM(M7:M23)</f>
        <v>11731876</v>
      </c>
      <c r="N24" s="325">
        <f>SUM(N7:N23)</f>
        <v>52782543706</v>
      </c>
      <c r="O24" s="314">
        <f>SUM(O7:O23)</f>
        <v>0</v>
      </c>
      <c r="P24" s="333" t="s">
        <v>197</v>
      </c>
      <c r="Q24" s="196"/>
      <c r="T24" s="196"/>
      <c r="U24" s="196"/>
      <c r="V24" s="196"/>
    </row>
    <row r="25" spans="1:23" s="197" customFormat="1" ht="13.5" customHeight="1">
      <c r="A25" s="202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Q25" s="196"/>
      <c r="T25" s="196"/>
      <c r="U25" s="196"/>
      <c r="V25" s="196"/>
      <c r="W25" s="202"/>
    </row>
    <row r="26" s="197" customFormat="1" ht="13.5"/>
    <row r="27" spans="1:24" s="197" customFormat="1" ht="21.75" thickBot="1">
      <c r="A27" s="215" t="s">
        <v>147</v>
      </c>
      <c r="C27" s="215"/>
      <c r="M27" s="199"/>
      <c r="N27" s="199"/>
      <c r="O27" s="216" t="s">
        <v>1</v>
      </c>
      <c r="W27" s="216"/>
      <c r="X27" s="216"/>
    </row>
    <row r="28" spans="1:24" s="197" customFormat="1" ht="13.5" customHeight="1">
      <c r="A28" s="383" t="s">
        <v>6</v>
      </c>
      <c r="B28" s="395" t="s">
        <v>41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7"/>
      <c r="O28" s="362" t="s">
        <v>6</v>
      </c>
      <c r="V28" s="196"/>
      <c r="W28" s="196"/>
      <c r="X28" s="196"/>
    </row>
    <row r="29" spans="1:24" s="197" customFormat="1" ht="13.5">
      <c r="A29" s="411"/>
      <c r="B29" s="404" t="s">
        <v>208</v>
      </c>
      <c r="C29" s="405"/>
      <c r="D29" s="405"/>
      <c r="E29" s="405"/>
      <c r="F29" s="405"/>
      <c r="G29" s="406"/>
      <c r="H29" s="401" t="s">
        <v>209</v>
      </c>
      <c r="I29" s="401" t="s">
        <v>210</v>
      </c>
      <c r="J29" s="410" t="s">
        <v>180</v>
      </c>
      <c r="K29" s="410" t="s">
        <v>149</v>
      </c>
      <c r="L29" s="360" t="s">
        <v>150</v>
      </c>
      <c r="M29" s="413" t="s">
        <v>181</v>
      </c>
      <c r="N29" s="381" t="s">
        <v>151</v>
      </c>
      <c r="O29" s="416"/>
      <c r="V29" s="196"/>
      <c r="W29" s="196"/>
      <c r="X29" s="196"/>
    </row>
    <row r="30" spans="1:23" s="197" customFormat="1" ht="13.5">
      <c r="A30" s="411"/>
      <c r="B30" s="407" t="s">
        <v>250</v>
      </c>
      <c r="C30" s="407" t="s">
        <v>251</v>
      </c>
      <c r="D30" s="401" t="s">
        <v>212</v>
      </c>
      <c r="E30" s="401" t="s">
        <v>213</v>
      </c>
      <c r="F30" s="407" t="s">
        <v>249</v>
      </c>
      <c r="G30" s="401" t="s">
        <v>214</v>
      </c>
      <c r="H30" s="402"/>
      <c r="I30" s="402"/>
      <c r="J30" s="370"/>
      <c r="K30" s="370"/>
      <c r="L30" s="408"/>
      <c r="M30" s="408"/>
      <c r="N30" s="368"/>
      <c r="O30" s="416"/>
      <c r="U30" s="196"/>
      <c r="V30" s="196"/>
      <c r="W30" s="196"/>
    </row>
    <row r="31" spans="1:23" s="197" customFormat="1" ht="13.5">
      <c r="A31" s="411"/>
      <c r="B31" s="402"/>
      <c r="C31" s="402"/>
      <c r="D31" s="402"/>
      <c r="E31" s="402"/>
      <c r="F31" s="402"/>
      <c r="G31" s="402"/>
      <c r="H31" s="402"/>
      <c r="I31" s="402"/>
      <c r="J31" s="370"/>
      <c r="K31" s="370"/>
      <c r="L31" s="408"/>
      <c r="M31" s="408"/>
      <c r="N31" s="368"/>
      <c r="O31" s="416"/>
      <c r="U31" s="196"/>
      <c r="V31" s="196"/>
      <c r="W31" s="196"/>
    </row>
    <row r="32" spans="1:23" s="197" customFormat="1" ht="13.5">
      <c r="A32" s="412"/>
      <c r="B32" s="403"/>
      <c r="C32" s="403"/>
      <c r="D32" s="403"/>
      <c r="E32" s="403"/>
      <c r="F32" s="403"/>
      <c r="G32" s="403"/>
      <c r="H32" s="403"/>
      <c r="I32" s="403"/>
      <c r="J32" s="373"/>
      <c r="K32" s="373"/>
      <c r="L32" s="409"/>
      <c r="M32" s="409"/>
      <c r="N32" s="371"/>
      <c r="O32" s="417"/>
      <c r="R32" s="216" t="s">
        <v>239</v>
      </c>
      <c r="U32" s="196"/>
      <c r="V32" s="196"/>
      <c r="W32" s="196"/>
    </row>
    <row r="33" spans="1:23" s="197" customFormat="1" ht="20.25" customHeight="1">
      <c r="A33" s="27" t="s">
        <v>16</v>
      </c>
      <c r="B33" s="40">
        <v>743860910</v>
      </c>
      <c r="C33" s="40">
        <v>428167251</v>
      </c>
      <c r="D33" s="212">
        <v>280454984</v>
      </c>
      <c r="E33" s="40">
        <v>29034666</v>
      </c>
      <c r="F33" s="40">
        <v>63147661</v>
      </c>
      <c r="G33" s="40">
        <v>183044104</v>
      </c>
      <c r="H33" s="40">
        <v>0</v>
      </c>
      <c r="I33" s="50">
        <v>216245435</v>
      </c>
      <c r="J33" s="329">
        <f>SUM(D7,E7,N7,O7,B33,C33,D33,E33,F33,G33,H33,I33)</f>
        <v>22860019500</v>
      </c>
      <c r="K33" s="315">
        <v>0</v>
      </c>
      <c r="L33" s="50">
        <v>119165612</v>
      </c>
      <c r="M33" s="50">
        <v>0</v>
      </c>
      <c r="N33" s="223">
        <f aca="true" t="shared" si="4" ref="N33:N49">SUM(J33,K33,L33,M33)</f>
        <v>22979185112</v>
      </c>
      <c r="O33" s="44" t="s">
        <v>16</v>
      </c>
      <c r="R33" s="322">
        <v>23298393114</v>
      </c>
      <c r="S33" s="334" t="str">
        <f>IF(N33=R33,"○","×")</f>
        <v>×</v>
      </c>
      <c r="U33" s="202"/>
      <c r="V33" s="202"/>
      <c r="W33" s="202"/>
    </row>
    <row r="34" spans="1:23" s="197" customFormat="1" ht="20.25" customHeight="1">
      <c r="A34" s="27" t="s">
        <v>17</v>
      </c>
      <c r="B34" s="40">
        <v>182173040</v>
      </c>
      <c r="C34" s="40">
        <v>104437389</v>
      </c>
      <c r="D34" s="212">
        <v>75613091</v>
      </c>
      <c r="E34" s="40">
        <v>6819306</v>
      </c>
      <c r="F34" s="40">
        <v>19162791</v>
      </c>
      <c r="G34" s="40">
        <v>141648430</v>
      </c>
      <c r="H34" s="40">
        <v>0</v>
      </c>
      <c r="I34" s="50">
        <v>20538367</v>
      </c>
      <c r="J34" s="329">
        <f aca="true" t="shared" si="5" ref="J34:J48">SUM(D8,E8,N8,O8,B34,C34,D34,E34,F34,G34,H34,I34)</f>
        <v>6527008998</v>
      </c>
      <c r="K34" s="315">
        <v>0</v>
      </c>
      <c r="L34" s="50">
        <v>3376931</v>
      </c>
      <c r="M34" s="50">
        <v>0</v>
      </c>
      <c r="N34" s="223">
        <f t="shared" si="4"/>
        <v>6530385929</v>
      </c>
      <c r="O34" s="44" t="s">
        <v>17</v>
      </c>
      <c r="R34" s="322">
        <v>6553354748</v>
      </c>
      <c r="S34" s="334" t="str">
        <f aca="true" t="shared" si="6" ref="S34:S49">IF(N34=R34,"○","×")</f>
        <v>×</v>
      </c>
      <c r="U34" s="202"/>
      <c r="V34" s="202"/>
      <c r="W34" s="202"/>
    </row>
    <row r="35" spans="1:23" s="197" customFormat="1" ht="20.25" customHeight="1">
      <c r="A35" s="27" t="s">
        <v>18</v>
      </c>
      <c r="B35" s="40">
        <v>93238989</v>
      </c>
      <c r="C35" s="40">
        <v>49341308</v>
      </c>
      <c r="D35" s="212">
        <v>46265958</v>
      </c>
      <c r="E35" s="40">
        <v>3640000</v>
      </c>
      <c r="F35" s="40">
        <v>16273586</v>
      </c>
      <c r="G35" s="40">
        <v>0</v>
      </c>
      <c r="H35" s="40">
        <v>0</v>
      </c>
      <c r="I35" s="50">
        <v>17302565</v>
      </c>
      <c r="J35" s="329">
        <f t="shared" si="5"/>
        <v>3021293163</v>
      </c>
      <c r="K35" s="315">
        <v>57152000</v>
      </c>
      <c r="L35" s="50">
        <v>39674593</v>
      </c>
      <c r="M35" s="50">
        <v>0</v>
      </c>
      <c r="N35" s="223">
        <f t="shared" si="4"/>
        <v>3118119756</v>
      </c>
      <c r="O35" s="44" t="s">
        <v>18</v>
      </c>
      <c r="R35" s="322">
        <v>3142136721</v>
      </c>
      <c r="S35" s="334" t="str">
        <f t="shared" si="6"/>
        <v>×</v>
      </c>
      <c r="U35" s="202"/>
      <c r="V35" s="202"/>
      <c r="W35" s="202"/>
    </row>
    <row r="36" spans="1:23" s="197" customFormat="1" ht="20.25" customHeight="1">
      <c r="A36" s="27" t="s">
        <v>19</v>
      </c>
      <c r="B36" s="40">
        <v>100095220</v>
      </c>
      <c r="C36" s="40">
        <v>55302650</v>
      </c>
      <c r="D36" s="212">
        <v>56289193</v>
      </c>
      <c r="E36" s="40">
        <v>3069333</v>
      </c>
      <c r="F36" s="40">
        <v>11802399</v>
      </c>
      <c r="G36" s="40">
        <v>45060500</v>
      </c>
      <c r="H36" s="40">
        <v>0</v>
      </c>
      <c r="I36" s="50">
        <v>17791223</v>
      </c>
      <c r="J36" s="329">
        <f t="shared" si="5"/>
        <v>3465317116</v>
      </c>
      <c r="K36" s="315">
        <v>83900000</v>
      </c>
      <c r="L36" s="50">
        <v>148241211</v>
      </c>
      <c r="M36" s="50">
        <v>0</v>
      </c>
      <c r="N36" s="223">
        <f t="shared" si="4"/>
        <v>3697458327</v>
      </c>
      <c r="O36" s="44" t="s">
        <v>19</v>
      </c>
      <c r="R36" s="322">
        <v>3779843293</v>
      </c>
      <c r="S36" s="334" t="str">
        <f t="shared" si="6"/>
        <v>×</v>
      </c>
      <c r="U36" s="202"/>
      <c r="V36" s="202"/>
      <c r="W36" s="202"/>
    </row>
    <row r="37" spans="1:23" s="197" customFormat="1" ht="20.25" customHeight="1">
      <c r="A37" s="30" t="s">
        <v>20</v>
      </c>
      <c r="B37" s="45">
        <v>68857400</v>
      </c>
      <c r="C37" s="45">
        <v>37650307</v>
      </c>
      <c r="D37" s="224">
        <v>48699496</v>
      </c>
      <c r="E37" s="45">
        <v>560000</v>
      </c>
      <c r="F37" s="45">
        <v>9305326</v>
      </c>
      <c r="G37" s="45">
        <v>0</v>
      </c>
      <c r="H37" s="45">
        <v>0</v>
      </c>
      <c r="I37" s="209">
        <v>14077798</v>
      </c>
      <c r="J37" s="329">
        <f t="shared" si="5"/>
        <v>2436795733</v>
      </c>
      <c r="K37" s="315">
        <v>0</v>
      </c>
      <c r="L37" s="50">
        <v>33613976</v>
      </c>
      <c r="M37" s="50">
        <v>0</v>
      </c>
      <c r="N37" s="226">
        <f t="shared" si="4"/>
        <v>2470409709</v>
      </c>
      <c r="O37" s="48" t="s">
        <v>20</v>
      </c>
      <c r="R37" s="322">
        <v>2520658121</v>
      </c>
      <c r="S37" s="334" t="str">
        <f t="shared" si="6"/>
        <v>×</v>
      </c>
      <c r="U37" s="202"/>
      <c r="V37" s="202"/>
      <c r="W37" s="202"/>
    </row>
    <row r="38" spans="1:23" s="197" customFormat="1" ht="20.25" customHeight="1">
      <c r="A38" s="27" t="s">
        <v>21</v>
      </c>
      <c r="B38" s="40">
        <v>191065320</v>
      </c>
      <c r="C38" s="40">
        <v>108453570</v>
      </c>
      <c r="D38" s="212">
        <v>122274845</v>
      </c>
      <c r="E38" s="40">
        <v>15378666</v>
      </c>
      <c r="F38" s="40">
        <v>17565013</v>
      </c>
      <c r="G38" s="40">
        <v>3888147</v>
      </c>
      <c r="H38" s="40">
        <v>0</v>
      </c>
      <c r="I38" s="50">
        <v>34289930</v>
      </c>
      <c r="J38" s="330">
        <f t="shared" si="5"/>
        <v>6145996716</v>
      </c>
      <c r="K38" s="316">
        <v>0</v>
      </c>
      <c r="L38" s="225">
        <v>152327184</v>
      </c>
      <c r="M38" s="225">
        <v>0</v>
      </c>
      <c r="N38" s="223">
        <f t="shared" si="4"/>
        <v>6298323900</v>
      </c>
      <c r="O38" s="44" t="s">
        <v>21</v>
      </c>
      <c r="R38" s="322">
        <v>6693927456</v>
      </c>
      <c r="S38" s="334" t="str">
        <f t="shared" si="6"/>
        <v>×</v>
      </c>
      <c r="U38" s="202"/>
      <c r="V38" s="202"/>
      <c r="W38" s="202"/>
    </row>
    <row r="39" spans="1:23" s="197" customFormat="1" ht="20.25" customHeight="1">
      <c r="A39" s="27" t="s">
        <v>111</v>
      </c>
      <c r="B39" s="40">
        <v>89472720</v>
      </c>
      <c r="C39" s="40">
        <v>49424929</v>
      </c>
      <c r="D39" s="212">
        <v>54812053</v>
      </c>
      <c r="E39" s="40">
        <v>1400000</v>
      </c>
      <c r="F39" s="40">
        <v>4342200</v>
      </c>
      <c r="G39" s="40">
        <v>0</v>
      </c>
      <c r="H39" s="40">
        <v>0</v>
      </c>
      <c r="I39" s="50">
        <v>22643408</v>
      </c>
      <c r="J39" s="329">
        <f t="shared" si="5"/>
        <v>2974219240</v>
      </c>
      <c r="K39" s="315">
        <v>10000000</v>
      </c>
      <c r="L39" s="50">
        <v>55303242</v>
      </c>
      <c r="M39" s="50">
        <v>0</v>
      </c>
      <c r="N39" s="223">
        <f t="shared" si="4"/>
        <v>3039522482</v>
      </c>
      <c r="O39" s="44" t="s">
        <v>84</v>
      </c>
      <c r="R39" s="322">
        <v>3185931448</v>
      </c>
      <c r="S39" s="334" t="str">
        <f t="shared" si="6"/>
        <v>×</v>
      </c>
      <c r="U39" s="202"/>
      <c r="V39" s="202"/>
      <c r="W39" s="202"/>
    </row>
    <row r="40" spans="1:23" s="197" customFormat="1" ht="20.25" customHeight="1">
      <c r="A40" s="27" t="s">
        <v>113</v>
      </c>
      <c r="B40" s="40">
        <v>225286200</v>
      </c>
      <c r="C40" s="40">
        <v>130039226</v>
      </c>
      <c r="D40" s="212">
        <v>63412860</v>
      </c>
      <c r="E40" s="40">
        <v>9789333</v>
      </c>
      <c r="F40" s="40">
        <v>24075446</v>
      </c>
      <c r="G40" s="40">
        <v>0</v>
      </c>
      <c r="H40" s="40">
        <v>1042981</v>
      </c>
      <c r="I40" s="50">
        <v>23998666</v>
      </c>
      <c r="J40" s="329">
        <f t="shared" si="5"/>
        <v>7530077548</v>
      </c>
      <c r="K40" s="315">
        <v>0</v>
      </c>
      <c r="L40" s="50">
        <v>127657993</v>
      </c>
      <c r="M40" s="50">
        <v>0</v>
      </c>
      <c r="N40" s="223">
        <f t="shared" si="4"/>
        <v>7657735541</v>
      </c>
      <c r="O40" s="44" t="s">
        <v>85</v>
      </c>
      <c r="R40" s="322">
        <v>7763190228</v>
      </c>
      <c r="S40" s="334" t="str">
        <f t="shared" si="6"/>
        <v>×</v>
      </c>
      <c r="U40" s="202"/>
      <c r="V40" s="202"/>
      <c r="W40" s="202"/>
    </row>
    <row r="41" spans="1:23" s="197" customFormat="1" ht="20.25" customHeight="1">
      <c r="A41" s="27" t="s">
        <v>115</v>
      </c>
      <c r="B41" s="40">
        <v>239073554</v>
      </c>
      <c r="C41" s="40">
        <v>135291371</v>
      </c>
      <c r="D41" s="212">
        <v>107867381</v>
      </c>
      <c r="E41" s="40">
        <v>6152000</v>
      </c>
      <c r="F41" s="40">
        <v>24972128</v>
      </c>
      <c r="G41" s="40">
        <v>0</v>
      </c>
      <c r="H41" s="40">
        <v>0</v>
      </c>
      <c r="I41" s="50">
        <v>42401191</v>
      </c>
      <c r="J41" s="329">
        <f t="shared" si="5"/>
        <v>8006144019</v>
      </c>
      <c r="K41" s="315">
        <v>0</v>
      </c>
      <c r="L41" s="50">
        <v>385914281</v>
      </c>
      <c r="M41" s="50">
        <v>0</v>
      </c>
      <c r="N41" s="223">
        <f t="shared" si="4"/>
        <v>8392058300</v>
      </c>
      <c r="O41" s="44" t="s">
        <v>86</v>
      </c>
      <c r="R41" s="322">
        <v>8675971154</v>
      </c>
      <c r="S41" s="334" t="str">
        <f t="shared" si="6"/>
        <v>×</v>
      </c>
      <c r="U41" s="202"/>
      <c r="V41" s="202"/>
      <c r="W41" s="202"/>
    </row>
    <row r="42" spans="1:23" s="197" customFormat="1" ht="20.25" customHeight="1">
      <c r="A42" s="30" t="s">
        <v>22</v>
      </c>
      <c r="B42" s="45">
        <v>48601979</v>
      </c>
      <c r="C42" s="45">
        <v>28100917</v>
      </c>
      <c r="D42" s="224">
        <v>0</v>
      </c>
      <c r="E42" s="45">
        <v>2240000</v>
      </c>
      <c r="F42" s="45">
        <v>5418858</v>
      </c>
      <c r="G42" s="45">
        <v>11616534</v>
      </c>
      <c r="H42" s="45">
        <v>0</v>
      </c>
      <c r="I42" s="209">
        <v>6722379</v>
      </c>
      <c r="J42" s="331">
        <f t="shared" si="5"/>
        <v>1683231031</v>
      </c>
      <c r="K42" s="317">
        <v>0</v>
      </c>
      <c r="L42" s="209">
        <v>88914938</v>
      </c>
      <c r="M42" s="209">
        <v>0</v>
      </c>
      <c r="N42" s="226">
        <f t="shared" si="4"/>
        <v>1772145969</v>
      </c>
      <c r="O42" s="48" t="s">
        <v>22</v>
      </c>
      <c r="R42" s="322">
        <v>1693805923</v>
      </c>
      <c r="S42" s="334" t="str">
        <f t="shared" si="6"/>
        <v>×</v>
      </c>
      <c r="U42" s="202"/>
      <c r="V42" s="202"/>
      <c r="W42" s="202"/>
    </row>
    <row r="43" spans="1:23" s="197" customFormat="1" ht="20.25" customHeight="1">
      <c r="A43" s="27" t="s">
        <v>23</v>
      </c>
      <c r="B43" s="40">
        <v>7844435</v>
      </c>
      <c r="C43" s="40">
        <v>3799266</v>
      </c>
      <c r="D43" s="212">
        <v>4457552</v>
      </c>
      <c r="E43" s="40">
        <v>0</v>
      </c>
      <c r="F43" s="40">
        <v>1084051</v>
      </c>
      <c r="G43" s="40">
        <v>890136</v>
      </c>
      <c r="H43" s="40">
        <v>0</v>
      </c>
      <c r="I43" s="50">
        <v>8778989</v>
      </c>
      <c r="J43" s="329">
        <f t="shared" si="5"/>
        <v>350807470</v>
      </c>
      <c r="K43" s="315">
        <v>0</v>
      </c>
      <c r="L43" s="50">
        <v>7556829</v>
      </c>
      <c r="M43" s="50">
        <v>0</v>
      </c>
      <c r="N43" s="223">
        <f t="shared" si="4"/>
        <v>358364299</v>
      </c>
      <c r="O43" s="44" t="s">
        <v>23</v>
      </c>
      <c r="R43" s="322">
        <v>326939892</v>
      </c>
      <c r="S43" s="334" t="str">
        <f t="shared" si="6"/>
        <v>×</v>
      </c>
      <c r="U43" s="202"/>
      <c r="V43" s="202"/>
      <c r="W43" s="202"/>
    </row>
    <row r="44" spans="1:23" s="197" customFormat="1" ht="20.25" customHeight="1">
      <c r="A44" s="27" t="s">
        <v>121</v>
      </c>
      <c r="B44" s="40">
        <v>28284800</v>
      </c>
      <c r="C44" s="40">
        <v>16944659</v>
      </c>
      <c r="D44" s="212">
        <v>0</v>
      </c>
      <c r="E44" s="40">
        <v>280000</v>
      </c>
      <c r="F44" s="40">
        <v>4153535</v>
      </c>
      <c r="G44" s="40">
        <v>2370387</v>
      </c>
      <c r="H44" s="40">
        <v>0</v>
      </c>
      <c r="I44" s="50">
        <v>4553644</v>
      </c>
      <c r="J44" s="329">
        <f t="shared" si="5"/>
        <v>1100450686</v>
      </c>
      <c r="K44" s="315">
        <v>0</v>
      </c>
      <c r="L44" s="50">
        <v>19384407</v>
      </c>
      <c r="M44" s="50">
        <v>0</v>
      </c>
      <c r="N44" s="223">
        <f t="shared" si="4"/>
        <v>1119835093</v>
      </c>
      <c r="O44" s="44" t="s">
        <v>87</v>
      </c>
      <c r="R44" s="322">
        <v>1114572815</v>
      </c>
      <c r="S44" s="334" t="str">
        <f t="shared" si="6"/>
        <v>×</v>
      </c>
      <c r="U44" s="202"/>
      <c r="V44" s="202"/>
      <c r="W44" s="202"/>
    </row>
    <row r="45" spans="1:23" s="197" customFormat="1" ht="20.25" customHeight="1">
      <c r="A45" s="27" t="s">
        <v>124</v>
      </c>
      <c r="B45" s="40">
        <v>63561920</v>
      </c>
      <c r="C45" s="40">
        <v>35701706</v>
      </c>
      <c r="D45" s="212">
        <v>5891659</v>
      </c>
      <c r="E45" s="40">
        <v>1400000</v>
      </c>
      <c r="F45" s="40">
        <v>7367332</v>
      </c>
      <c r="G45" s="40">
        <v>0</v>
      </c>
      <c r="H45" s="40">
        <v>0</v>
      </c>
      <c r="I45" s="50">
        <v>14288178</v>
      </c>
      <c r="J45" s="329">
        <f t="shared" si="5"/>
        <v>2342304748</v>
      </c>
      <c r="K45" s="315">
        <v>0</v>
      </c>
      <c r="L45" s="50">
        <v>40073461</v>
      </c>
      <c r="M45" s="50">
        <v>0</v>
      </c>
      <c r="N45" s="223">
        <f t="shared" si="4"/>
        <v>2382378209</v>
      </c>
      <c r="O45" s="44" t="s">
        <v>88</v>
      </c>
      <c r="R45" s="322">
        <v>2369455612</v>
      </c>
      <c r="S45" s="334" t="str">
        <f t="shared" si="6"/>
        <v>×</v>
      </c>
      <c r="U45" s="202"/>
      <c r="V45" s="202"/>
      <c r="W45" s="202"/>
    </row>
    <row r="46" spans="1:23" s="197" customFormat="1" ht="20.25" customHeight="1">
      <c r="A46" s="27" t="s">
        <v>24</v>
      </c>
      <c r="B46" s="40">
        <v>31275180</v>
      </c>
      <c r="C46" s="40">
        <v>18707542</v>
      </c>
      <c r="D46" s="212">
        <v>3602266</v>
      </c>
      <c r="E46" s="40">
        <v>0</v>
      </c>
      <c r="F46" s="40">
        <v>4382124</v>
      </c>
      <c r="G46" s="40">
        <v>0</v>
      </c>
      <c r="H46" s="40">
        <v>0</v>
      </c>
      <c r="I46" s="50">
        <v>6816240</v>
      </c>
      <c r="J46" s="329">
        <f t="shared" si="5"/>
        <v>1256892157</v>
      </c>
      <c r="K46" s="315">
        <v>0</v>
      </c>
      <c r="L46" s="50">
        <v>112266145</v>
      </c>
      <c r="M46" s="50">
        <v>0</v>
      </c>
      <c r="N46" s="223">
        <f t="shared" si="4"/>
        <v>1369158302</v>
      </c>
      <c r="O46" s="44" t="s">
        <v>24</v>
      </c>
      <c r="R46" s="322">
        <v>1309108192</v>
      </c>
      <c r="S46" s="334" t="str">
        <f t="shared" si="6"/>
        <v>×</v>
      </c>
      <c r="U46" s="202"/>
      <c r="V46" s="202"/>
      <c r="W46" s="202"/>
    </row>
    <row r="47" spans="1:23" s="197" customFormat="1" ht="20.25" customHeight="1">
      <c r="A47" s="30" t="s">
        <v>25</v>
      </c>
      <c r="B47" s="45">
        <v>29248025</v>
      </c>
      <c r="C47" s="45">
        <v>16290788</v>
      </c>
      <c r="D47" s="224">
        <v>4015444</v>
      </c>
      <c r="E47" s="45">
        <v>1680000</v>
      </c>
      <c r="F47" s="45">
        <v>3902488</v>
      </c>
      <c r="G47" s="45">
        <v>15566295</v>
      </c>
      <c r="H47" s="45">
        <v>0</v>
      </c>
      <c r="I47" s="209">
        <v>7011834</v>
      </c>
      <c r="J47" s="329">
        <f t="shared" si="5"/>
        <v>1034252057</v>
      </c>
      <c r="K47" s="315">
        <v>0</v>
      </c>
      <c r="L47" s="50">
        <v>41791489</v>
      </c>
      <c r="M47" s="50">
        <v>0</v>
      </c>
      <c r="N47" s="226">
        <f t="shared" si="4"/>
        <v>1076043546</v>
      </c>
      <c r="O47" s="48" t="s">
        <v>25</v>
      </c>
      <c r="R47" s="322">
        <v>1165344697</v>
      </c>
      <c r="S47" s="334" t="str">
        <f t="shared" si="6"/>
        <v>×</v>
      </c>
      <c r="U47" s="202"/>
      <c r="V47" s="202"/>
      <c r="W47" s="202"/>
    </row>
    <row r="48" spans="1:23" s="197" customFormat="1" ht="20.25" customHeight="1">
      <c r="A48" s="27" t="s">
        <v>190</v>
      </c>
      <c r="B48" s="40">
        <v>19294539</v>
      </c>
      <c r="C48" s="40">
        <v>11021239</v>
      </c>
      <c r="D48" s="212">
        <v>0</v>
      </c>
      <c r="E48" s="40">
        <v>0</v>
      </c>
      <c r="F48" s="40">
        <v>5021952</v>
      </c>
      <c r="G48" s="40">
        <v>53869488</v>
      </c>
      <c r="H48" s="40">
        <v>0</v>
      </c>
      <c r="I48" s="50">
        <v>8712922</v>
      </c>
      <c r="J48" s="330">
        <f t="shared" si="5"/>
        <v>882296794</v>
      </c>
      <c r="K48" s="316">
        <v>6244500</v>
      </c>
      <c r="L48" s="225">
        <v>0</v>
      </c>
      <c r="M48" s="225">
        <v>0</v>
      </c>
      <c r="N48" s="223">
        <f t="shared" si="4"/>
        <v>888541294</v>
      </c>
      <c r="O48" s="44" t="s">
        <v>89</v>
      </c>
      <c r="R48" s="322">
        <v>845443822</v>
      </c>
      <c r="S48" s="334" t="str">
        <f t="shared" si="6"/>
        <v>×</v>
      </c>
      <c r="U48" s="202"/>
      <c r="V48" s="202"/>
      <c r="W48" s="202"/>
    </row>
    <row r="49" spans="1:24" s="197" customFormat="1" ht="20.25" customHeight="1">
      <c r="A49" s="27" t="s">
        <v>93</v>
      </c>
      <c r="B49" s="40">
        <v>40804400</v>
      </c>
      <c r="C49" s="40">
        <v>23136166</v>
      </c>
      <c r="D49" s="212">
        <v>7633440</v>
      </c>
      <c r="E49" s="40">
        <v>3080000</v>
      </c>
      <c r="F49" s="40">
        <v>5155216</v>
      </c>
      <c r="G49" s="40">
        <v>28726600</v>
      </c>
      <c r="H49" s="40">
        <v>0</v>
      </c>
      <c r="I49" s="209">
        <v>10822526</v>
      </c>
      <c r="J49" s="329">
        <f>SUM(D23,E23,N23,O23,B49,C49,D49,E49,F49,G49,H49,I49)</f>
        <v>1818253689</v>
      </c>
      <c r="K49" s="315">
        <v>8000000</v>
      </c>
      <c r="L49" s="209">
        <v>21576130</v>
      </c>
      <c r="M49" s="209">
        <v>0</v>
      </c>
      <c r="N49" s="223">
        <f t="shared" si="4"/>
        <v>1847829819</v>
      </c>
      <c r="O49" s="44" t="s">
        <v>90</v>
      </c>
      <c r="R49" s="322">
        <v>1845529518</v>
      </c>
      <c r="S49" s="334" t="str">
        <f t="shared" si="6"/>
        <v>×</v>
      </c>
      <c r="U49" s="202"/>
      <c r="V49" s="202"/>
      <c r="W49" s="202"/>
      <c r="X49" s="196"/>
    </row>
    <row r="50" spans="1:24" s="197" customFormat="1" ht="20.25" customHeight="1">
      <c r="A50" s="274" t="s">
        <v>191</v>
      </c>
      <c r="B50" s="227">
        <f>SUM(B33:B49)</f>
        <v>2202038631</v>
      </c>
      <c r="C50" s="227">
        <f aca="true" t="shared" si="7" ref="C50:J50">SUM(C33:C49)</f>
        <v>1251810284</v>
      </c>
      <c r="D50" s="227">
        <f t="shared" si="7"/>
        <v>881290222</v>
      </c>
      <c r="E50" s="227">
        <f t="shared" si="7"/>
        <v>84523304</v>
      </c>
      <c r="F50" s="227">
        <f t="shared" si="7"/>
        <v>227132106</v>
      </c>
      <c r="G50" s="227">
        <f t="shared" si="7"/>
        <v>486680621</v>
      </c>
      <c r="H50" s="227">
        <f t="shared" si="7"/>
        <v>1042981</v>
      </c>
      <c r="I50" s="227">
        <f t="shared" si="7"/>
        <v>476995295</v>
      </c>
      <c r="J50" s="332">
        <f t="shared" si="7"/>
        <v>73435360665</v>
      </c>
      <c r="K50" s="227">
        <f>SUM(K33:K49)</f>
        <v>165296500</v>
      </c>
      <c r="L50" s="227">
        <f>SUM(L33:L49)</f>
        <v>1396838422</v>
      </c>
      <c r="M50" s="227">
        <f>SUM(M33:M49)</f>
        <v>0</v>
      </c>
      <c r="N50" s="227">
        <f>SUM(N33:N49)</f>
        <v>74997495587</v>
      </c>
      <c r="O50" s="275" t="s">
        <v>197</v>
      </c>
      <c r="U50" s="202"/>
      <c r="V50" s="202"/>
      <c r="W50" s="202"/>
      <c r="X50" s="196"/>
    </row>
    <row r="51" spans="11:14" ht="13.5">
      <c r="K51" s="197"/>
      <c r="L51" s="197"/>
      <c r="M51" s="199"/>
      <c r="N51" s="199"/>
    </row>
  </sheetData>
  <sheetProtection/>
  <mergeCells count="30">
    <mergeCell ref="P2:P6"/>
    <mergeCell ref="O28:O32"/>
    <mergeCell ref="C30:C32"/>
    <mergeCell ref="D30:D32"/>
    <mergeCell ref="E30:E32"/>
    <mergeCell ref="F4:K4"/>
    <mergeCell ref="B3:D4"/>
    <mergeCell ref="K29:K32"/>
    <mergeCell ref="O3:O6"/>
    <mergeCell ref="G30:G32"/>
    <mergeCell ref="D5:D6"/>
    <mergeCell ref="A2:A6"/>
    <mergeCell ref="A28:A32"/>
    <mergeCell ref="M29:M32"/>
    <mergeCell ref="F30:F32"/>
    <mergeCell ref="L4:L6"/>
    <mergeCell ref="M4:M6"/>
    <mergeCell ref="E3:E6"/>
    <mergeCell ref="F5:F6"/>
    <mergeCell ref="G5:K5"/>
    <mergeCell ref="B28:N28"/>
    <mergeCell ref="F3:N3"/>
    <mergeCell ref="N4:N6"/>
    <mergeCell ref="B29:G29"/>
    <mergeCell ref="B30:B32"/>
    <mergeCell ref="H29:H32"/>
    <mergeCell ref="L29:L32"/>
    <mergeCell ref="N29:N32"/>
    <mergeCell ref="I29:I32"/>
    <mergeCell ref="J29:J32"/>
  </mergeCells>
  <printOptions/>
  <pageMargins left="0.6692913385826772" right="0.7086614173228347" top="0.8661417322834646" bottom="0.7480314960629921" header="0.5118110236220472" footer="0.5118110236220472"/>
  <pageSetup horizontalDpi="600" verticalDpi="600" orientation="landscape" paperSize="8" scale="60" r:id="rId1"/>
  <headerFooter alignWithMargins="0">
    <oddFooter>&amp;C48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53"/>
  <sheetViews>
    <sheetView view="pageBreakPreview" zoomScale="70" zoomScaleSheetLayoutView="70" workbookViewId="0" topLeftCell="A1">
      <selection activeCell="C24" sqref="C24"/>
    </sheetView>
  </sheetViews>
  <sheetFormatPr defaultColWidth="8.796875" defaultRowHeight="14.25"/>
  <cols>
    <col min="1" max="1" width="10.59765625" style="0" customWidth="1"/>
    <col min="2" max="2" width="15" style="0" customWidth="1"/>
    <col min="3" max="3" width="15.59765625" style="0" customWidth="1"/>
    <col min="4" max="4" width="15.5" style="0" customWidth="1"/>
    <col min="5" max="5" width="15.59765625" style="0" customWidth="1"/>
    <col min="6" max="6" width="20.69921875" style="0" customWidth="1"/>
    <col min="7" max="7" width="15.3984375" style="0" bestFit="1" customWidth="1"/>
    <col min="8" max="9" width="16.69921875" style="0" bestFit="1" customWidth="1"/>
    <col min="10" max="10" width="16.59765625" style="0" customWidth="1"/>
    <col min="11" max="11" width="16.5" style="0" customWidth="1"/>
    <col min="12" max="12" width="18.09765625" style="0" bestFit="1" customWidth="1"/>
    <col min="13" max="13" width="15.59765625" style="0" customWidth="1"/>
    <col min="14" max="14" width="19.5" style="0" customWidth="1"/>
    <col min="15" max="15" width="14.19921875" style="0" customWidth="1"/>
    <col min="16" max="17" width="18" style="0" bestFit="1" customWidth="1"/>
    <col min="18" max="18" width="18" style="0" customWidth="1"/>
    <col min="19" max="19" width="14.19921875" style="0" customWidth="1"/>
    <col min="20" max="20" width="17.09765625" style="0" customWidth="1"/>
    <col min="21" max="21" width="12.19921875" style="0" bestFit="1" customWidth="1"/>
    <col min="22" max="22" width="16.59765625" style="0" bestFit="1" customWidth="1"/>
    <col min="23" max="23" width="10.19921875" style="0" customWidth="1"/>
  </cols>
  <sheetData>
    <row r="1" spans="1:17" ht="21.75" thickBot="1">
      <c r="A1" s="5" t="s">
        <v>51</v>
      </c>
      <c r="B1" s="12"/>
      <c r="L1" s="19" t="s">
        <v>40</v>
      </c>
      <c r="P1" s="13"/>
      <c r="Q1" s="13" t="s">
        <v>1</v>
      </c>
    </row>
    <row r="2" spans="1:17" ht="13.5">
      <c r="A2" s="391" t="s">
        <v>6</v>
      </c>
      <c r="B2" s="430" t="s">
        <v>52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2"/>
    </row>
    <row r="3" spans="1:17" ht="13.5">
      <c r="A3" s="384"/>
      <c r="B3" s="429" t="s">
        <v>54</v>
      </c>
      <c r="C3" s="449" t="s">
        <v>53</v>
      </c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48" t="s">
        <v>6</v>
      </c>
    </row>
    <row r="4" spans="1:17" ht="13.5">
      <c r="A4" s="384"/>
      <c r="B4" s="380"/>
      <c r="C4" s="449" t="s">
        <v>55</v>
      </c>
      <c r="D4" s="450"/>
      <c r="E4" s="450"/>
      <c r="F4" s="450"/>
      <c r="G4" s="450"/>
      <c r="H4" s="450"/>
      <c r="I4" s="450"/>
      <c r="J4" s="450"/>
      <c r="K4" s="450"/>
      <c r="L4" s="450"/>
      <c r="M4" s="451"/>
      <c r="N4" s="8" t="s">
        <v>56</v>
      </c>
      <c r="O4" s="429" t="s">
        <v>182</v>
      </c>
      <c r="P4" s="429" t="s">
        <v>37</v>
      </c>
      <c r="Q4" s="363"/>
    </row>
    <row r="5" spans="1:17" ht="13.5">
      <c r="A5" s="384"/>
      <c r="B5" s="380"/>
      <c r="C5" s="429" t="s">
        <v>46</v>
      </c>
      <c r="D5" s="429" t="s">
        <v>57</v>
      </c>
      <c r="E5" s="429" t="s">
        <v>58</v>
      </c>
      <c r="F5" s="429" t="s">
        <v>59</v>
      </c>
      <c r="G5" s="8" t="s">
        <v>152</v>
      </c>
      <c r="H5" s="429" t="s">
        <v>153</v>
      </c>
      <c r="I5" s="429" t="s">
        <v>61</v>
      </c>
      <c r="J5" s="429" t="s">
        <v>62</v>
      </c>
      <c r="K5" s="429" t="s">
        <v>63</v>
      </c>
      <c r="L5" s="429" t="s">
        <v>14</v>
      </c>
      <c r="M5" s="429" t="s">
        <v>37</v>
      </c>
      <c r="N5" s="61" t="s">
        <v>154</v>
      </c>
      <c r="O5" s="380"/>
      <c r="P5" s="380"/>
      <c r="Q5" s="363"/>
    </row>
    <row r="6" spans="1:17" ht="13.5">
      <c r="A6" s="385"/>
      <c r="B6" s="361"/>
      <c r="C6" s="361"/>
      <c r="D6" s="361"/>
      <c r="E6" s="361"/>
      <c r="F6" s="361"/>
      <c r="G6" s="2" t="s">
        <v>155</v>
      </c>
      <c r="H6" s="361"/>
      <c r="I6" s="361"/>
      <c r="J6" s="361"/>
      <c r="K6" s="361"/>
      <c r="L6" s="361"/>
      <c r="M6" s="361"/>
      <c r="N6" s="62" t="s">
        <v>156</v>
      </c>
      <c r="O6" s="361"/>
      <c r="P6" s="361"/>
      <c r="Q6" s="364"/>
    </row>
    <row r="7" spans="1:17" s="134" customFormat="1" ht="20.25" customHeight="1">
      <c r="A7" s="102" t="s">
        <v>16</v>
      </c>
      <c r="B7" s="113">
        <v>291454046</v>
      </c>
      <c r="C7" s="113">
        <v>13460065398</v>
      </c>
      <c r="D7" s="113">
        <v>114442434</v>
      </c>
      <c r="E7" s="128">
        <f>SUM(C7:D7)</f>
        <v>13574507832</v>
      </c>
      <c r="F7" s="113">
        <v>2005715339</v>
      </c>
      <c r="G7" s="164">
        <v>1809774</v>
      </c>
      <c r="H7" s="150">
        <v>0</v>
      </c>
      <c r="I7" s="113">
        <v>43508930</v>
      </c>
      <c r="J7" s="161">
        <v>12450000</v>
      </c>
      <c r="K7" s="167">
        <v>0</v>
      </c>
      <c r="L7" s="167">
        <v>0</v>
      </c>
      <c r="M7" s="114">
        <f>SUM(E7,F7,G7,H7,I7,J7,K7,L7)</f>
        <v>15637991875</v>
      </c>
      <c r="N7" s="169">
        <f>'第２表（その４）'!L5</f>
        <v>39222653</v>
      </c>
      <c r="O7" s="150">
        <v>46342380</v>
      </c>
      <c r="P7" s="114">
        <f>SUM(M7,N7,O7)</f>
        <v>15723556908</v>
      </c>
      <c r="Q7" s="162" t="s">
        <v>16</v>
      </c>
    </row>
    <row r="8" spans="1:17" s="134" customFormat="1" ht="20.25" customHeight="1">
      <c r="A8" s="102" t="s">
        <v>17</v>
      </c>
      <c r="B8" s="113">
        <v>103479161</v>
      </c>
      <c r="C8" s="113">
        <v>3925137329</v>
      </c>
      <c r="D8" s="113">
        <v>30573959</v>
      </c>
      <c r="E8" s="170">
        <f aca="true" t="shared" si="0" ref="E8:E23">SUM(C8:D8)</f>
        <v>3955711288</v>
      </c>
      <c r="F8" s="113">
        <v>617189708</v>
      </c>
      <c r="G8" s="164">
        <v>130086</v>
      </c>
      <c r="H8" s="150">
        <v>0</v>
      </c>
      <c r="I8" s="113">
        <v>10228960</v>
      </c>
      <c r="J8" s="161">
        <v>4200000</v>
      </c>
      <c r="K8" s="167">
        <v>0</v>
      </c>
      <c r="L8" s="167">
        <v>0</v>
      </c>
      <c r="M8" s="114">
        <f aca="true" t="shared" si="1" ref="M8:M23">SUM(E8,F8,G8,H8,I8,J8,K8,L8)</f>
        <v>4587460042</v>
      </c>
      <c r="N8" s="169">
        <f>'第２表（その４）'!L6</f>
        <v>13345543</v>
      </c>
      <c r="O8" s="150">
        <v>13861322</v>
      </c>
      <c r="P8" s="114">
        <f aca="true" t="shared" si="2" ref="P8:P23">SUM(M8,N8,O8)</f>
        <v>4614666907</v>
      </c>
      <c r="Q8" s="106" t="s">
        <v>17</v>
      </c>
    </row>
    <row r="9" spans="1:17" s="134" customFormat="1" ht="20.25" customHeight="1">
      <c r="A9" s="102" t="s">
        <v>18</v>
      </c>
      <c r="B9" s="113">
        <v>41654634</v>
      </c>
      <c r="C9" s="113">
        <v>1851630433</v>
      </c>
      <c r="D9" s="113">
        <v>18060721</v>
      </c>
      <c r="E9" s="170">
        <f t="shared" si="0"/>
        <v>1869691154</v>
      </c>
      <c r="F9" s="113">
        <v>303699536</v>
      </c>
      <c r="G9" s="164">
        <v>149420</v>
      </c>
      <c r="H9" s="150">
        <v>0</v>
      </c>
      <c r="I9" s="113">
        <v>5460000</v>
      </c>
      <c r="J9" s="161">
        <v>2450000</v>
      </c>
      <c r="K9" s="167">
        <v>0</v>
      </c>
      <c r="L9" s="167">
        <v>0</v>
      </c>
      <c r="M9" s="114">
        <f t="shared" si="1"/>
        <v>2181450110</v>
      </c>
      <c r="N9" s="169">
        <f>'第２表（その４）'!L7</f>
        <v>7743581</v>
      </c>
      <c r="O9" s="150">
        <v>6366550</v>
      </c>
      <c r="P9" s="114">
        <f t="shared" si="2"/>
        <v>2195560241</v>
      </c>
      <c r="Q9" s="106" t="s">
        <v>18</v>
      </c>
    </row>
    <row r="10" spans="1:17" s="134" customFormat="1" ht="20.25" customHeight="1">
      <c r="A10" s="102" t="s">
        <v>19</v>
      </c>
      <c r="B10" s="113">
        <v>57814091</v>
      </c>
      <c r="C10" s="113">
        <v>2100593716</v>
      </c>
      <c r="D10" s="113">
        <v>15560285</v>
      </c>
      <c r="E10" s="170">
        <f t="shared" si="0"/>
        <v>2116154001</v>
      </c>
      <c r="F10" s="113">
        <v>309331671</v>
      </c>
      <c r="G10" s="164">
        <v>335818</v>
      </c>
      <c r="H10" s="150">
        <v>0</v>
      </c>
      <c r="I10" s="113">
        <v>4604000</v>
      </c>
      <c r="J10" s="161">
        <v>2950000</v>
      </c>
      <c r="K10" s="167">
        <v>0</v>
      </c>
      <c r="L10" s="167">
        <v>0</v>
      </c>
      <c r="M10" s="114">
        <f t="shared" si="1"/>
        <v>2433375490</v>
      </c>
      <c r="N10" s="169">
        <f>'第２表（その４）'!L8</f>
        <v>10368803</v>
      </c>
      <c r="O10" s="150">
        <v>6761878</v>
      </c>
      <c r="P10" s="114">
        <f t="shared" si="2"/>
        <v>2450506171</v>
      </c>
      <c r="Q10" s="106" t="s">
        <v>19</v>
      </c>
    </row>
    <row r="11" spans="1:17" s="134" customFormat="1" ht="20.25" customHeight="1">
      <c r="A11" s="121" t="s">
        <v>20</v>
      </c>
      <c r="B11" s="113">
        <v>50607978</v>
      </c>
      <c r="C11" s="113">
        <v>1513832751</v>
      </c>
      <c r="D11" s="113">
        <v>9206755</v>
      </c>
      <c r="E11" s="170">
        <f t="shared" si="0"/>
        <v>1523039506</v>
      </c>
      <c r="F11" s="113">
        <v>227681834</v>
      </c>
      <c r="G11" s="164">
        <v>0</v>
      </c>
      <c r="H11" s="150">
        <v>0</v>
      </c>
      <c r="I11" s="113">
        <v>840420</v>
      </c>
      <c r="J11" s="164">
        <v>2200000</v>
      </c>
      <c r="K11" s="167">
        <v>0</v>
      </c>
      <c r="L11" s="167">
        <v>0</v>
      </c>
      <c r="M11" s="114">
        <f t="shared" si="1"/>
        <v>1753761760</v>
      </c>
      <c r="N11" s="171">
        <f>'第２表（その４）'!L9</f>
        <v>2925524</v>
      </c>
      <c r="O11" s="150">
        <v>4589872</v>
      </c>
      <c r="P11" s="114">
        <f>SUM(M11,N11,O11)</f>
        <v>1761277156</v>
      </c>
      <c r="Q11" s="106" t="s">
        <v>20</v>
      </c>
    </row>
    <row r="12" spans="1:17" s="165" customFormat="1" ht="20.25" customHeight="1">
      <c r="A12" s="102" t="s">
        <v>21</v>
      </c>
      <c r="B12" s="147">
        <v>113274377</v>
      </c>
      <c r="C12" s="148">
        <v>3610349829</v>
      </c>
      <c r="D12" s="148">
        <v>30068884</v>
      </c>
      <c r="E12" s="128">
        <f t="shared" si="0"/>
        <v>3640418713</v>
      </c>
      <c r="F12" s="148">
        <v>543575137</v>
      </c>
      <c r="G12" s="172">
        <v>753956</v>
      </c>
      <c r="H12" s="147">
        <v>0</v>
      </c>
      <c r="I12" s="148">
        <v>23068000</v>
      </c>
      <c r="J12" s="172">
        <v>3600000</v>
      </c>
      <c r="K12" s="173">
        <v>0</v>
      </c>
      <c r="L12" s="173">
        <v>0</v>
      </c>
      <c r="M12" s="149">
        <f t="shared" si="1"/>
        <v>4211415806</v>
      </c>
      <c r="N12" s="174">
        <f>'第２表（その４）'!L10</f>
        <v>18674389</v>
      </c>
      <c r="O12" s="147">
        <v>12608326</v>
      </c>
      <c r="P12" s="149">
        <f t="shared" si="2"/>
        <v>4242698521</v>
      </c>
      <c r="Q12" s="162" t="s">
        <v>21</v>
      </c>
    </row>
    <row r="13" spans="1:17" s="165" customFormat="1" ht="20.25" customHeight="1">
      <c r="A13" s="102" t="s">
        <v>111</v>
      </c>
      <c r="B13" s="150">
        <v>55930179</v>
      </c>
      <c r="C13" s="113">
        <v>1816428518</v>
      </c>
      <c r="D13" s="113">
        <v>13329309</v>
      </c>
      <c r="E13" s="170">
        <f t="shared" si="0"/>
        <v>1829757827</v>
      </c>
      <c r="F13" s="113">
        <v>281502541</v>
      </c>
      <c r="G13" s="164">
        <v>117604</v>
      </c>
      <c r="H13" s="150">
        <v>0</v>
      </c>
      <c r="I13" s="113">
        <v>2100000</v>
      </c>
      <c r="J13" s="164">
        <v>1950000</v>
      </c>
      <c r="K13" s="167">
        <v>0</v>
      </c>
      <c r="L13" s="167">
        <v>0</v>
      </c>
      <c r="M13" s="114">
        <f t="shared" si="1"/>
        <v>2115427972</v>
      </c>
      <c r="N13" s="171">
        <f>'第２表（その４）'!L11</f>
        <v>10314708</v>
      </c>
      <c r="O13" s="150">
        <v>5697316</v>
      </c>
      <c r="P13" s="114">
        <f t="shared" si="2"/>
        <v>2131439996</v>
      </c>
      <c r="Q13" s="106" t="s">
        <v>84</v>
      </c>
    </row>
    <row r="14" spans="1:17" s="165" customFormat="1" ht="20.25" customHeight="1">
      <c r="A14" s="102" t="s">
        <v>113</v>
      </c>
      <c r="B14" s="150">
        <v>63294660</v>
      </c>
      <c r="C14" s="113">
        <v>4606679381</v>
      </c>
      <c r="D14" s="113">
        <v>33745583</v>
      </c>
      <c r="E14" s="170">
        <f t="shared" si="0"/>
        <v>4640424964</v>
      </c>
      <c r="F14" s="113">
        <v>736401757</v>
      </c>
      <c r="G14" s="164">
        <v>459310</v>
      </c>
      <c r="H14" s="150">
        <v>0</v>
      </c>
      <c r="I14" s="113">
        <v>14684000</v>
      </c>
      <c r="J14" s="164">
        <v>6000000</v>
      </c>
      <c r="K14" s="167">
        <v>0</v>
      </c>
      <c r="L14" s="167">
        <v>0</v>
      </c>
      <c r="M14" s="114">
        <f t="shared" si="1"/>
        <v>5397970031</v>
      </c>
      <c r="N14" s="171">
        <f>'第２表（その４）'!L12</f>
        <v>6089299</v>
      </c>
      <c r="O14" s="150">
        <v>15631774</v>
      </c>
      <c r="P14" s="114">
        <f t="shared" si="2"/>
        <v>5419691104</v>
      </c>
      <c r="Q14" s="106" t="s">
        <v>85</v>
      </c>
    </row>
    <row r="15" spans="1:17" s="165" customFormat="1" ht="20.25" customHeight="1">
      <c r="A15" s="102" t="s">
        <v>115</v>
      </c>
      <c r="B15" s="150">
        <v>114126390</v>
      </c>
      <c r="C15" s="113">
        <v>4833526470</v>
      </c>
      <c r="D15" s="113">
        <v>38493207</v>
      </c>
      <c r="E15" s="170">
        <f t="shared" si="0"/>
        <v>4872019677</v>
      </c>
      <c r="F15" s="113">
        <v>683884166</v>
      </c>
      <c r="G15" s="164">
        <v>456561</v>
      </c>
      <c r="H15" s="150">
        <v>35820</v>
      </c>
      <c r="I15" s="113">
        <v>9228000</v>
      </c>
      <c r="J15" s="164">
        <v>5250000</v>
      </c>
      <c r="K15" s="167">
        <v>0</v>
      </c>
      <c r="L15" s="167">
        <v>0</v>
      </c>
      <c r="M15" s="114">
        <f t="shared" si="1"/>
        <v>5570874224</v>
      </c>
      <c r="N15" s="171">
        <f>'第２表（その４）'!L13</f>
        <v>31232194</v>
      </c>
      <c r="O15" s="150">
        <v>17351579</v>
      </c>
      <c r="P15" s="114">
        <f t="shared" si="2"/>
        <v>5619457997</v>
      </c>
      <c r="Q15" s="106" t="s">
        <v>86</v>
      </c>
    </row>
    <row r="16" spans="1:17" s="134" customFormat="1" ht="20.25" customHeight="1">
      <c r="A16" s="121" t="s">
        <v>22</v>
      </c>
      <c r="B16" s="151">
        <v>12948549</v>
      </c>
      <c r="C16" s="122">
        <v>1025155823</v>
      </c>
      <c r="D16" s="122">
        <v>6603120</v>
      </c>
      <c r="E16" s="129">
        <f t="shared" si="0"/>
        <v>1031758943</v>
      </c>
      <c r="F16" s="122">
        <v>149127639</v>
      </c>
      <c r="G16" s="163">
        <v>81877</v>
      </c>
      <c r="H16" s="151">
        <v>0</v>
      </c>
      <c r="I16" s="122">
        <v>3781680</v>
      </c>
      <c r="J16" s="163">
        <v>750000</v>
      </c>
      <c r="K16" s="168">
        <v>0</v>
      </c>
      <c r="L16" s="168">
        <v>0</v>
      </c>
      <c r="M16" s="123">
        <f t="shared" si="1"/>
        <v>1185500139</v>
      </c>
      <c r="N16" s="175">
        <f>'第２表（その４）'!L14</f>
        <v>1372019</v>
      </c>
      <c r="O16" s="151">
        <v>3250261</v>
      </c>
      <c r="P16" s="123">
        <f t="shared" si="2"/>
        <v>1190122419</v>
      </c>
      <c r="Q16" s="127" t="s">
        <v>22</v>
      </c>
    </row>
    <row r="17" spans="1:17" s="134" customFormat="1" ht="20.25" customHeight="1">
      <c r="A17" s="102" t="s">
        <v>23</v>
      </c>
      <c r="B17" s="113">
        <v>5852032</v>
      </c>
      <c r="C17" s="113">
        <v>196557083</v>
      </c>
      <c r="D17" s="113">
        <v>1108274</v>
      </c>
      <c r="E17" s="170">
        <f t="shared" si="0"/>
        <v>197665357</v>
      </c>
      <c r="F17" s="113">
        <v>37249855</v>
      </c>
      <c r="G17" s="164">
        <v>0</v>
      </c>
      <c r="H17" s="150">
        <v>0</v>
      </c>
      <c r="I17" s="113">
        <v>0</v>
      </c>
      <c r="J17" s="164">
        <v>150000</v>
      </c>
      <c r="K17" s="167">
        <v>0</v>
      </c>
      <c r="L17" s="167">
        <v>0</v>
      </c>
      <c r="M17" s="114">
        <f t="shared" si="1"/>
        <v>235065212</v>
      </c>
      <c r="N17" s="171">
        <f>'第２表（その４）'!L15</f>
        <v>21616</v>
      </c>
      <c r="O17" s="150">
        <v>487182</v>
      </c>
      <c r="P17" s="114">
        <f t="shared" si="2"/>
        <v>235574010</v>
      </c>
      <c r="Q17" s="106" t="s">
        <v>23</v>
      </c>
    </row>
    <row r="18" spans="1:17" s="134" customFormat="1" ht="20.25" customHeight="1">
      <c r="A18" s="102" t="s">
        <v>121</v>
      </c>
      <c r="B18" s="113">
        <v>2452787</v>
      </c>
      <c r="C18" s="113">
        <v>677226556</v>
      </c>
      <c r="D18" s="113">
        <v>4557803</v>
      </c>
      <c r="E18" s="170">
        <f t="shared" si="0"/>
        <v>681784359</v>
      </c>
      <c r="F18" s="113">
        <v>93165926</v>
      </c>
      <c r="G18" s="164">
        <v>8970</v>
      </c>
      <c r="H18" s="150">
        <v>0</v>
      </c>
      <c r="I18" s="113">
        <v>420210</v>
      </c>
      <c r="J18" s="161">
        <v>1000000</v>
      </c>
      <c r="K18" s="167">
        <v>0</v>
      </c>
      <c r="L18" s="167">
        <v>0</v>
      </c>
      <c r="M18" s="114">
        <f t="shared" si="1"/>
        <v>776379465</v>
      </c>
      <c r="N18" s="169">
        <f>'第２表（その４）'!L16</f>
        <v>1266816</v>
      </c>
      <c r="O18" s="150">
        <v>2346796</v>
      </c>
      <c r="P18" s="114">
        <f t="shared" si="2"/>
        <v>779993077</v>
      </c>
      <c r="Q18" s="106" t="s">
        <v>87</v>
      </c>
    </row>
    <row r="19" spans="1:17" s="134" customFormat="1" ht="20.25" customHeight="1">
      <c r="A19" s="102" t="s">
        <v>124</v>
      </c>
      <c r="B19" s="113">
        <v>6899053</v>
      </c>
      <c r="C19" s="113">
        <v>1464224860</v>
      </c>
      <c r="D19" s="113">
        <v>11950620</v>
      </c>
      <c r="E19" s="170">
        <f t="shared" si="0"/>
        <v>1476175480</v>
      </c>
      <c r="F19" s="113">
        <v>244208835</v>
      </c>
      <c r="G19" s="164">
        <v>13237</v>
      </c>
      <c r="H19" s="150">
        <v>23590</v>
      </c>
      <c r="I19" s="113">
        <v>2100000</v>
      </c>
      <c r="J19" s="161">
        <v>2050000</v>
      </c>
      <c r="K19" s="167">
        <v>0</v>
      </c>
      <c r="L19" s="167">
        <v>0</v>
      </c>
      <c r="M19" s="114">
        <f t="shared" si="1"/>
        <v>1724571142</v>
      </c>
      <c r="N19" s="169">
        <f>'第２表（その４）'!L17</f>
        <v>8102942</v>
      </c>
      <c r="O19" s="150">
        <v>4469774</v>
      </c>
      <c r="P19" s="114">
        <f t="shared" si="2"/>
        <v>1737143858</v>
      </c>
      <c r="Q19" s="106" t="s">
        <v>88</v>
      </c>
    </row>
    <row r="20" spans="1:17" s="165" customFormat="1" ht="20.25" customHeight="1">
      <c r="A20" s="102" t="s">
        <v>24</v>
      </c>
      <c r="B20" s="113">
        <v>4771461</v>
      </c>
      <c r="C20" s="113">
        <v>793483206</v>
      </c>
      <c r="D20" s="113">
        <v>3869370</v>
      </c>
      <c r="E20" s="170">
        <f t="shared" si="0"/>
        <v>797352576</v>
      </c>
      <c r="F20" s="113">
        <v>131363518</v>
      </c>
      <c r="G20" s="164">
        <v>0</v>
      </c>
      <c r="H20" s="150">
        <v>0</v>
      </c>
      <c r="I20" s="113">
        <v>0</v>
      </c>
      <c r="J20" s="161">
        <v>700000</v>
      </c>
      <c r="K20" s="167">
        <v>0</v>
      </c>
      <c r="L20" s="167">
        <v>0</v>
      </c>
      <c r="M20" s="114">
        <f t="shared" si="1"/>
        <v>929416094</v>
      </c>
      <c r="N20" s="169">
        <f>'第２表（その４）'!L18</f>
        <v>2398220</v>
      </c>
      <c r="O20" s="150">
        <v>2304181</v>
      </c>
      <c r="P20" s="114">
        <f t="shared" si="2"/>
        <v>934118495</v>
      </c>
      <c r="Q20" s="106" t="s">
        <v>24</v>
      </c>
    </row>
    <row r="21" spans="1:17" s="165" customFormat="1" ht="20.25" customHeight="1">
      <c r="A21" s="121" t="s">
        <v>25</v>
      </c>
      <c r="B21" s="122">
        <v>6455907</v>
      </c>
      <c r="C21" s="122">
        <v>627656492</v>
      </c>
      <c r="D21" s="122">
        <v>4022572</v>
      </c>
      <c r="E21" s="129">
        <f t="shared" si="0"/>
        <v>631679064</v>
      </c>
      <c r="F21" s="122">
        <v>95145712</v>
      </c>
      <c r="G21" s="163">
        <v>0</v>
      </c>
      <c r="H21" s="151">
        <v>0</v>
      </c>
      <c r="I21" s="122">
        <v>2521050</v>
      </c>
      <c r="J21" s="163">
        <v>1400000</v>
      </c>
      <c r="K21" s="168">
        <v>0</v>
      </c>
      <c r="L21" s="168">
        <v>0</v>
      </c>
      <c r="M21" s="114">
        <f t="shared" si="1"/>
        <v>730745826</v>
      </c>
      <c r="N21" s="171">
        <f>'第２表（その４）'!L19</f>
        <v>203805</v>
      </c>
      <c r="O21" s="150">
        <v>2239186</v>
      </c>
      <c r="P21" s="114">
        <f t="shared" si="2"/>
        <v>733188817</v>
      </c>
      <c r="Q21" s="127" t="s">
        <v>25</v>
      </c>
    </row>
    <row r="22" spans="1:17" s="165" customFormat="1" ht="20.25" customHeight="1">
      <c r="A22" s="102" t="s">
        <v>190</v>
      </c>
      <c r="B22" s="113">
        <v>11041030</v>
      </c>
      <c r="C22" s="113">
        <v>519765677</v>
      </c>
      <c r="D22" s="113">
        <v>2299457</v>
      </c>
      <c r="E22" s="128">
        <f t="shared" si="0"/>
        <v>522065134</v>
      </c>
      <c r="F22" s="113">
        <v>84129942</v>
      </c>
      <c r="G22" s="164">
        <v>116353</v>
      </c>
      <c r="H22" s="150">
        <v>0</v>
      </c>
      <c r="I22" s="113">
        <v>0</v>
      </c>
      <c r="J22" s="161">
        <v>700000</v>
      </c>
      <c r="K22" s="167">
        <v>0</v>
      </c>
      <c r="L22" s="167">
        <v>0</v>
      </c>
      <c r="M22" s="128">
        <f t="shared" si="1"/>
        <v>607011429</v>
      </c>
      <c r="N22" s="174">
        <f>'第２表（その４）'!L20</f>
        <v>499863</v>
      </c>
      <c r="O22" s="147">
        <v>1758670</v>
      </c>
      <c r="P22" s="149">
        <f t="shared" si="2"/>
        <v>609269962</v>
      </c>
      <c r="Q22" s="106" t="s">
        <v>89</v>
      </c>
    </row>
    <row r="23" spans="1:17" s="165" customFormat="1" ht="20.25" customHeight="1">
      <c r="A23" s="102" t="s">
        <v>93</v>
      </c>
      <c r="B23" s="113">
        <v>11093462</v>
      </c>
      <c r="C23" s="113">
        <v>1125833165</v>
      </c>
      <c r="D23" s="113">
        <v>6028076</v>
      </c>
      <c r="E23" s="129">
        <f t="shared" si="0"/>
        <v>1131861241</v>
      </c>
      <c r="F23" s="113">
        <v>183983741</v>
      </c>
      <c r="G23" s="164">
        <v>125044</v>
      </c>
      <c r="H23" s="150">
        <v>0</v>
      </c>
      <c r="I23" s="113">
        <v>0</v>
      </c>
      <c r="J23" s="161">
        <v>1050000</v>
      </c>
      <c r="K23" s="167">
        <v>4622310</v>
      </c>
      <c r="L23" s="167">
        <v>0</v>
      </c>
      <c r="M23" s="170">
        <f t="shared" si="1"/>
        <v>1321642336</v>
      </c>
      <c r="N23" s="171">
        <f>'第２表（その４）'!L21</f>
        <v>3883315</v>
      </c>
      <c r="O23" s="150">
        <v>3608565</v>
      </c>
      <c r="P23" s="114">
        <f t="shared" si="2"/>
        <v>1329134216</v>
      </c>
      <c r="Q23" s="106" t="s">
        <v>90</v>
      </c>
    </row>
    <row r="24" spans="1:17" s="165" customFormat="1" ht="20.25" customHeight="1">
      <c r="A24" s="264" t="s">
        <v>191</v>
      </c>
      <c r="B24" s="166">
        <f aca="true" t="shared" si="3" ref="B24:P24">SUM(B7:B23)</f>
        <v>953149797</v>
      </c>
      <c r="C24" s="166">
        <f t="shared" si="3"/>
        <v>44148146687</v>
      </c>
      <c r="D24" s="166">
        <f t="shared" si="3"/>
        <v>343920429</v>
      </c>
      <c r="E24" s="166">
        <f t="shared" si="3"/>
        <v>44492067116</v>
      </c>
      <c r="F24" s="166">
        <f t="shared" si="3"/>
        <v>6727356857</v>
      </c>
      <c r="G24" s="166">
        <f t="shared" si="3"/>
        <v>4558010</v>
      </c>
      <c r="H24" s="166">
        <f t="shared" si="3"/>
        <v>59410</v>
      </c>
      <c r="I24" s="166">
        <f t="shared" si="3"/>
        <v>122545250</v>
      </c>
      <c r="J24" s="166">
        <f t="shared" si="3"/>
        <v>48850000</v>
      </c>
      <c r="K24" s="166">
        <f t="shared" si="3"/>
        <v>4622310</v>
      </c>
      <c r="L24" s="166">
        <f t="shared" si="3"/>
        <v>0</v>
      </c>
      <c r="M24" s="166">
        <f t="shared" si="3"/>
        <v>51400058953</v>
      </c>
      <c r="N24" s="166">
        <f t="shared" si="3"/>
        <v>157665290</v>
      </c>
      <c r="O24" s="166">
        <f t="shared" si="3"/>
        <v>149675612</v>
      </c>
      <c r="P24" s="166">
        <f t="shared" si="3"/>
        <v>51707399855</v>
      </c>
      <c r="Q24" s="270" t="s">
        <v>197</v>
      </c>
    </row>
    <row r="25" s="134" customFormat="1" ht="13.5"/>
    <row r="26" s="134" customFormat="1" ht="13.5"/>
    <row r="27" spans="1:19" s="134" customFormat="1" ht="21.75" thickBot="1">
      <c r="A27" s="5" t="s">
        <v>195</v>
      </c>
      <c r="B27" s="12"/>
      <c r="N27" s="180"/>
      <c r="R27" s="134" t="s">
        <v>184</v>
      </c>
      <c r="S27" s="137" t="s">
        <v>196</v>
      </c>
    </row>
    <row r="28" spans="1:19" s="134" customFormat="1" ht="13.5">
      <c r="A28" s="445" t="s">
        <v>6</v>
      </c>
      <c r="B28" s="430" t="s">
        <v>52</v>
      </c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2"/>
      <c r="S28" s="137" t="s">
        <v>196</v>
      </c>
    </row>
    <row r="29" spans="1:19" s="134" customFormat="1" ht="13.5" customHeight="1">
      <c r="A29" s="446"/>
      <c r="B29" s="433" t="s">
        <v>229</v>
      </c>
      <c r="C29" s="434"/>
      <c r="D29" s="434"/>
      <c r="E29" s="435"/>
      <c r="F29" s="436" t="s">
        <v>233</v>
      </c>
      <c r="G29" s="439" t="s">
        <v>158</v>
      </c>
      <c r="H29" s="440"/>
      <c r="I29" s="441"/>
      <c r="J29" s="421" t="s">
        <v>234</v>
      </c>
      <c r="K29" s="428" t="s">
        <v>159</v>
      </c>
      <c r="L29" s="428" t="s">
        <v>94</v>
      </c>
      <c r="M29" s="428" t="s">
        <v>183</v>
      </c>
      <c r="N29" s="428" t="s">
        <v>160</v>
      </c>
      <c r="O29" s="421" t="s">
        <v>252</v>
      </c>
      <c r="P29" s="421" t="s">
        <v>236</v>
      </c>
      <c r="Q29" s="428" t="s">
        <v>161</v>
      </c>
      <c r="R29" s="442" t="s">
        <v>6</v>
      </c>
      <c r="S29" s="137" t="s">
        <v>196</v>
      </c>
    </row>
    <row r="30" spans="1:19" s="134" customFormat="1" ht="13.5">
      <c r="A30" s="446"/>
      <c r="B30" s="424" t="s">
        <v>230</v>
      </c>
      <c r="C30" s="424" t="s">
        <v>231</v>
      </c>
      <c r="D30" s="424" t="s">
        <v>232</v>
      </c>
      <c r="E30" s="429" t="s">
        <v>37</v>
      </c>
      <c r="F30" s="437"/>
      <c r="G30" s="428" t="s">
        <v>158</v>
      </c>
      <c r="H30" s="103" t="s">
        <v>162</v>
      </c>
      <c r="I30" s="103" t="s">
        <v>163</v>
      </c>
      <c r="J30" s="426"/>
      <c r="K30" s="422"/>
      <c r="L30" s="422"/>
      <c r="M30" s="422"/>
      <c r="N30" s="422"/>
      <c r="O30" s="422"/>
      <c r="P30" s="426"/>
      <c r="Q30" s="422"/>
      <c r="R30" s="443"/>
      <c r="S30" s="137" t="s">
        <v>196</v>
      </c>
    </row>
    <row r="31" spans="1:20" s="134" customFormat="1" ht="13.5">
      <c r="A31" s="447"/>
      <c r="B31" s="425"/>
      <c r="C31" s="425"/>
      <c r="D31" s="425"/>
      <c r="E31" s="361"/>
      <c r="F31" s="438"/>
      <c r="G31" s="423"/>
      <c r="H31" s="108" t="s">
        <v>164</v>
      </c>
      <c r="I31" s="108" t="s">
        <v>165</v>
      </c>
      <c r="J31" s="427"/>
      <c r="K31" s="423"/>
      <c r="L31" s="423"/>
      <c r="M31" s="423"/>
      <c r="N31" s="423"/>
      <c r="O31" s="423"/>
      <c r="P31" s="427"/>
      <c r="Q31" s="423"/>
      <c r="R31" s="444"/>
      <c r="S31" s="137" t="s">
        <v>196</v>
      </c>
      <c r="T31" s="134" t="s">
        <v>235</v>
      </c>
    </row>
    <row r="32" spans="1:21" s="134" customFormat="1" ht="20.25" customHeight="1">
      <c r="A32" s="102" t="s">
        <v>16</v>
      </c>
      <c r="B32" s="113">
        <v>4542298064</v>
      </c>
      <c r="C32" s="113">
        <v>1359083710</v>
      </c>
      <c r="D32" s="113">
        <v>491756465</v>
      </c>
      <c r="E32" s="114">
        <f>SUM(B32:D32)</f>
        <v>6393138239</v>
      </c>
      <c r="F32" s="113">
        <v>0</v>
      </c>
      <c r="G32" s="147">
        <v>43161466</v>
      </c>
      <c r="H32" s="147">
        <v>109082520</v>
      </c>
      <c r="I32" s="147">
        <v>0</v>
      </c>
      <c r="J32" s="147">
        <v>38200966</v>
      </c>
      <c r="K32" s="116">
        <v>692000</v>
      </c>
      <c r="L32" s="181">
        <v>22622305</v>
      </c>
      <c r="M32" s="128">
        <f>SUM(,B7,P7,E32,F32,G32,H32,I32,J32,K32,L32)</f>
        <v>22621908450</v>
      </c>
      <c r="N32" s="116">
        <v>100003324</v>
      </c>
      <c r="O32" s="116">
        <v>0</v>
      </c>
      <c r="P32" s="150">
        <v>0</v>
      </c>
      <c r="Q32" s="128">
        <f>SUM(M32,N32,O32,P32)</f>
        <v>22721911774</v>
      </c>
      <c r="R32" s="162" t="s">
        <v>16</v>
      </c>
      <c r="S32" s="137" t="s">
        <v>196</v>
      </c>
      <c r="T32" s="134">
        <v>23179227502</v>
      </c>
      <c r="U32" s="321" t="str">
        <f>IF(Q32=T32,"○","×")</f>
        <v>×</v>
      </c>
    </row>
    <row r="33" spans="1:21" s="134" customFormat="1" ht="20.25" customHeight="1">
      <c r="A33" s="102" t="s">
        <v>17</v>
      </c>
      <c r="B33" s="113">
        <v>1243555704</v>
      </c>
      <c r="C33" s="113">
        <v>377202940</v>
      </c>
      <c r="D33" s="113">
        <v>100175711</v>
      </c>
      <c r="E33" s="114">
        <f aca="true" t="shared" si="4" ref="E33:E48">SUM(B33:D33)</f>
        <v>1720934355</v>
      </c>
      <c r="F33" s="113">
        <v>0</v>
      </c>
      <c r="G33" s="150">
        <v>22437844</v>
      </c>
      <c r="H33" s="150">
        <v>24142808</v>
      </c>
      <c r="I33" s="150">
        <v>0</v>
      </c>
      <c r="J33" s="150">
        <v>13510456</v>
      </c>
      <c r="K33" s="182">
        <v>20076059</v>
      </c>
      <c r="L33" s="183">
        <v>7661399</v>
      </c>
      <c r="M33" s="170">
        <f aca="true" t="shared" si="5" ref="M33:M48">SUM(,B8,P8,E33,F33,G33,H33,I33,J33,K33,L33)</f>
        <v>6526908989</v>
      </c>
      <c r="N33" s="182">
        <v>5454</v>
      </c>
      <c r="O33" s="184">
        <v>0</v>
      </c>
      <c r="P33" s="150">
        <v>0</v>
      </c>
      <c r="Q33" s="170">
        <f aca="true" t="shared" si="6" ref="Q33:Q48">SUM(M33,N33,O33,P33)</f>
        <v>6526914443</v>
      </c>
      <c r="R33" s="106" t="s">
        <v>17</v>
      </c>
      <c r="S33" s="137" t="s">
        <v>196</v>
      </c>
      <c r="T33" s="134">
        <v>6549977817</v>
      </c>
      <c r="U33" s="321" t="str">
        <f aca="true" t="shared" si="7" ref="U33:U48">IF(Q33=T33,"○","×")</f>
        <v>×</v>
      </c>
    </row>
    <row r="34" spans="1:21" s="134" customFormat="1" ht="20.25" customHeight="1">
      <c r="A34" s="102" t="s">
        <v>18</v>
      </c>
      <c r="B34" s="113">
        <v>566678096</v>
      </c>
      <c r="C34" s="113">
        <v>178578203</v>
      </c>
      <c r="D34" s="113">
        <v>56301047</v>
      </c>
      <c r="E34" s="114">
        <f t="shared" si="4"/>
        <v>801557346</v>
      </c>
      <c r="F34" s="113">
        <v>0</v>
      </c>
      <c r="G34" s="150">
        <v>7225807</v>
      </c>
      <c r="H34" s="150">
        <v>29525642</v>
      </c>
      <c r="I34" s="150">
        <v>0</v>
      </c>
      <c r="J34" s="150">
        <v>4523993</v>
      </c>
      <c r="K34" s="182">
        <v>0</v>
      </c>
      <c r="L34" s="183">
        <v>1926221</v>
      </c>
      <c r="M34" s="170">
        <f t="shared" si="5"/>
        <v>3081973884</v>
      </c>
      <c r="N34" s="182">
        <v>137207</v>
      </c>
      <c r="O34" s="184">
        <v>0</v>
      </c>
      <c r="P34" s="150">
        <v>0</v>
      </c>
      <c r="Q34" s="170">
        <f t="shared" si="6"/>
        <v>3082111091</v>
      </c>
      <c r="R34" s="106" t="s">
        <v>18</v>
      </c>
      <c r="S34" s="137" t="s">
        <v>196</v>
      </c>
      <c r="T34" s="134">
        <v>3102462128</v>
      </c>
      <c r="U34" s="321" t="str">
        <f t="shared" si="7"/>
        <v>×</v>
      </c>
    </row>
    <row r="35" spans="1:21" s="134" customFormat="1" ht="20.25" customHeight="1">
      <c r="A35" s="102" t="s">
        <v>19</v>
      </c>
      <c r="B35" s="113">
        <v>684437214</v>
      </c>
      <c r="C35" s="113">
        <v>206533465</v>
      </c>
      <c r="D35" s="113">
        <v>64935651</v>
      </c>
      <c r="E35" s="114">
        <f t="shared" si="4"/>
        <v>955906330</v>
      </c>
      <c r="F35" s="113">
        <v>0</v>
      </c>
      <c r="G35" s="150">
        <v>22469413</v>
      </c>
      <c r="H35" s="150">
        <v>23680404</v>
      </c>
      <c r="I35" s="150">
        <v>0</v>
      </c>
      <c r="J35" s="150">
        <v>13513508</v>
      </c>
      <c r="K35" s="182">
        <v>16163000</v>
      </c>
      <c r="L35" s="183">
        <v>22994680</v>
      </c>
      <c r="M35" s="170">
        <f t="shared" si="5"/>
        <v>3563047597</v>
      </c>
      <c r="N35" s="182">
        <v>80073689</v>
      </c>
      <c r="O35" s="184">
        <v>0</v>
      </c>
      <c r="P35" s="150">
        <v>0</v>
      </c>
      <c r="Q35" s="170">
        <f t="shared" si="6"/>
        <v>3643121286</v>
      </c>
      <c r="R35" s="106" t="s">
        <v>19</v>
      </c>
      <c r="S35" s="137" t="s">
        <v>196</v>
      </c>
      <c r="T35" s="134">
        <v>3631602082</v>
      </c>
      <c r="U35" s="321" t="str">
        <f t="shared" si="7"/>
        <v>×</v>
      </c>
    </row>
    <row r="36" spans="1:21" s="134" customFormat="1" ht="20.25" customHeight="1">
      <c r="A36" s="121" t="s">
        <v>20</v>
      </c>
      <c r="B36" s="113">
        <v>428270704</v>
      </c>
      <c r="C36" s="113">
        <v>140119383</v>
      </c>
      <c r="D36" s="113">
        <v>38476860</v>
      </c>
      <c r="E36" s="114">
        <f t="shared" si="4"/>
        <v>606866947</v>
      </c>
      <c r="F36" s="113">
        <v>0</v>
      </c>
      <c r="G36" s="150">
        <v>18105786</v>
      </c>
      <c r="H36" s="150">
        <v>14604222</v>
      </c>
      <c r="I36" s="150">
        <v>0</v>
      </c>
      <c r="J36" s="150">
        <v>10642066</v>
      </c>
      <c r="K36" s="182">
        <v>0</v>
      </c>
      <c r="L36" s="183">
        <v>1593450</v>
      </c>
      <c r="M36" s="170">
        <f t="shared" si="5"/>
        <v>2463697605</v>
      </c>
      <c r="N36" s="182">
        <v>128470</v>
      </c>
      <c r="O36" s="184">
        <v>0</v>
      </c>
      <c r="P36" s="150">
        <v>0</v>
      </c>
      <c r="Q36" s="170">
        <f t="shared" si="6"/>
        <v>2463826075</v>
      </c>
      <c r="R36" s="127" t="s">
        <v>20</v>
      </c>
      <c r="S36" s="137" t="s">
        <v>196</v>
      </c>
      <c r="T36" s="134">
        <v>2487045869</v>
      </c>
      <c r="U36" s="321" t="str">
        <f t="shared" si="7"/>
        <v>×</v>
      </c>
    </row>
    <row r="37" spans="1:21" s="134" customFormat="1" ht="20.25" customHeight="1">
      <c r="A37" s="102" t="s">
        <v>21</v>
      </c>
      <c r="B37" s="148">
        <v>1249428848</v>
      </c>
      <c r="C37" s="148">
        <v>396818644</v>
      </c>
      <c r="D37" s="147">
        <v>144897189</v>
      </c>
      <c r="E37" s="149">
        <f t="shared" si="4"/>
        <v>1791144681</v>
      </c>
      <c r="F37" s="147">
        <v>0</v>
      </c>
      <c r="G37" s="147">
        <v>23630909</v>
      </c>
      <c r="H37" s="147">
        <v>38931295</v>
      </c>
      <c r="I37" s="147">
        <v>0</v>
      </c>
      <c r="J37" s="147">
        <v>13976577</v>
      </c>
      <c r="K37" s="185">
        <v>0</v>
      </c>
      <c r="L37" s="186">
        <v>4240272</v>
      </c>
      <c r="M37" s="128">
        <f t="shared" si="5"/>
        <v>6227896632</v>
      </c>
      <c r="N37" s="185">
        <v>10000</v>
      </c>
      <c r="O37" s="187">
        <v>0</v>
      </c>
      <c r="P37" s="147">
        <v>0</v>
      </c>
      <c r="Q37" s="128">
        <f t="shared" si="6"/>
        <v>6227906632</v>
      </c>
      <c r="R37" s="106" t="s">
        <v>21</v>
      </c>
      <c r="S37" s="137" t="s">
        <v>196</v>
      </c>
      <c r="T37" s="134">
        <v>6541600272</v>
      </c>
      <c r="U37" s="321" t="str">
        <f t="shared" si="7"/>
        <v>×</v>
      </c>
    </row>
    <row r="38" spans="1:21" s="134" customFormat="1" ht="20.25" customHeight="1">
      <c r="A38" s="102" t="s">
        <v>111</v>
      </c>
      <c r="B38" s="113">
        <v>559540612</v>
      </c>
      <c r="C38" s="113">
        <v>180602355</v>
      </c>
      <c r="D38" s="150">
        <v>50516448</v>
      </c>
      <c r="E38" s="114">
        <f t="shared" si="4"/>
        <v>790659415</v>
      </c>
      <c r="F38" s="150">
        <v>0</v>
      </c>
      <c r="G38" s="150">
        <v>14617045</v>
      </c>
      <c r="H38" s="150">
        <v>10567493</v>
      </c>
      <c r="I38" s="150">
        <v>0</v>
      </c>
      <c r="J38" s="150">
        <v>12718133</v>
      </c>
      <c r="K38" s="182">
        <v>0</v>
      </c>
      <c r="L38" s="183">
        <v>1552060</v>
      </c>
      <c r="M38" s="170">
        <f t="shared" si="5"/>
        <v>3017484321</v>
      </c>
      <c r="N38" s="182">
        <v>578000</v>
      </c>
      <c r="O38" s="184">
        <v>0</v>
      </c>
      <c r="P38" s="150">
        <v>0</v>
      </c>
      <c r="Q38" s="170">
        <f t="shared" si="6"/>
        <v>3018062321</v>
      </c>
      <c r="R38" s="106" t="s">
        <v>84</v>
      </c>
      <c r="S38" s="137" t="s">
        <v>196</v>
      </c>
      <c r="T38" s="134">
        <v>3130628196</v>
      </c>
      <c r="U38" s="321" t="str">
        <f t="shared" si="7"/>
        <v>×</v>
      </c>
    </row>
    <row r="39" spans="1:21" s="134" customFormat="1" ht="20.25" customHeight="1">
      <c r="A39" s="102" t="s">
        <v>113</v>
      </c>
      <c r="B39" s="113">
        <v>1409865793</v>
      </c>
      <c r="C39" s="113">
        <v>450430127</v>
      </c>
      <c r="D39" s="150">
        <v>147418580</v>
      </c>
      <c r="E39" s="114">
        <f t="shared" si="4"/>
        <v>2007714500</v>
      </c>
      <c r="F39" s="150">
        <v>0</v>
      </c>
      <c r="G39" s="150">
        <v>23438761</v>
      </c>
      <c r="H39" s="150">
        <v>39630487</v>
      </c>
      <c r="I39" s="150">
        <v>0</v>
      </c>
      <c r="J39" s="150">
        <v>11933292</v>
      </c>
      <c r="K39" s="182">
        <v>3114981</v>
      </c>
      <c r="L39" s="183">
        <v>5205492</v>
      </c>
      <c r="M39" s="170">
        <f t="shared" si="5"/>
        <v>7574023277</v>
      </c>
      <c r="N39" s="182">
        <v>20078000</v>
      </c>
      <c r="O39" s="184">
        <v>0</v>
      </c>
      <c r="P39" s="150">
        <v>0</v>
      </c>
      <c r="Q39" s="170">
        <f t="shared" si="6"/>
        <v>7594101277</v>
      </c>
      <c r="R39" s="106" t="s">
        <v>85</v>
      </c>
      <c r="S39" s="137" t="s">
        <v>196</v>
      </c>
      <c r="T39" s="134">
        <v>7635532235</v>
      </c>
      <c r="U39" s="321" t="str">
        <f t="shared" si="7"/>
        <v>×</v>
      </c>
    </row>
    <row r="40" spans="1:21" s="134" customFormat="1" ht="20.25" customHeight="1">
      <c r="A40" s="102" t="s">
        <v>115</v>
      </c>
      <c r="B40" s="113">
        <v>1626194156</v>
      </c>
      <c r="C40" s="113">
        <v>508791335</v>
      </c>
      <c r="D40" s="150">
        <v>149976723</v>
      </c>
      <c r="E40" s="114">
        <f t="shared" si="4"/>
        <v>2284962214</v>
      </c>
      <c r="F40" s="150">
        <v>0</v>
      </c>
      <c r="G40" s="150">
        <v>30339889</v>
      </c>
      <c r="H40" s="150">
        <v>35600685</v>
      </c>
      <c r="I40" s="150">
        <v>0</v>
      </c>
      <c r="J40" s="150">
        <v>5477624</v>
      </c>
      <c r="K40" s="182">
        <v>0</v>
      </c>
      <c r="L40" s="183">
        <v>5950477</v>
      </c>
      <c r="M40" s="170">
        <f t="shared" si="5"/>
        <v>8095915276</v>
      </c>
      <c r="N40" s="182">
        <v>222615</v>
      </c>
      <c r="O40" s="184">
        <v>0</v>
      </c>
      <c r="P40" s="150">
        <v>0</v>
      </c>
      <c r="Q40" s="170">
        <f t="shared" si="6"/>
        <v>8096137891</v>
      </c>
      <c r="R40" s="106" t="s">
        <v>86</v>
      </c>
      <c r="S40" s="137" t="s">
        <v>196</v>
      </c>
      <c r="T40" s="134">
        <v>8290056865</v>
      </c>
      <c r="U40" s="321" t="str">
        <f t="shared" si="7"/>
        <v>×</v>
      </c>
    </row>
    <row r="41" spans="1:21" s="134" customFormat="1" ht="20.25" customHeight="1">
      <c r="A41" s="121" t="s">
        <v>22</v>
      </c>
      <c r="B41" s="122">
        <v>310662561</v>
      </c>
      <c r="C41" s="122">
        <v>94006383</v>
      </c>
      <c r="D41" s="151">
        <v>27810849</v>
      </c>
      <c r="E41" s="123">
        <f t="shared" si="4"/>
        <v>432479793</v>
      </c>
      <c r="F41" s="151">
        <v>0</v>
      </c>
      <c r="G41" s="151">
        <v>5860309</v>
      </c>
      <c r="H41" s="151">
        <v>9163216</v>
      </c>
      <c r="I41" s="151">
        <v>0</v>
      </c>
      <c r="J41" s="151">
        <v>4361830</v>
      </c>
      <c r="K41" s="188">
        <v>0</v>
      </c>
      <c r="L41" s="189">
        <v>1462130</v>
      </c>
      <c r="M41" s="129">
        <f t="shared" si="5"/>
        <v>1656398246</v>
      </c>
      <c r="N41" s="188">
        <v>20016043</v>
      </c>
      <c r="O41" s="190">
        <v>0</v>
      </c>
      <c r="P41" s="151">
        <v>0</v>
      </c>
      <c r="Q41" s="129">
        <f t="shared" si="6"/>
        <v>1676414289</v>
      </c>
      <c r="R41" s="127" t="s">
        <v>22</v>
      </c>
      <c r="S41" s="137" t="s">
        <v>196</v>
      </c>
      <c r="T41" s="134">
        <v>1604890985</v>
      </c>
      <c r="U41" s="321" t="str">
        <f t="shared" si="7"/>
        <v>×</v>
      </c>
    </row>
    <row r="42" spans="1:21" s="134" customFormat="1" ht="20.25" customHeight="1">
      <c r="A42" s="102" t="s">
        <v>23</v>
      </c>
      <c r="B42" s="113">
        <v>54056664</v>
      </c>
      <c r="C42" s="113">
        <v>18506465</v>
      </c>
      <c r="D42" s="113">
        <v>5038725</v>
      </c>
      <c r="E42" s="114">
        <f t="shared" si="4"/>
        <v>77601854</v>
      </c>
      <c r="F42" s="147">
        <v>0</v>
      </c>
      <c r="G42" s="147">
        <v>414341</v>
      </c>
      <c r="H42" s="147">
        <v>2392006</v>
      </c>
      <c r="I42" s="147">
        <v>21742620</v>
      </c>
      <c r="J42" s="147">
        <v>4732794</v>
      </c>
      <c r="K42" s="185">
        <v>1100000</v>
      </c>
      <c r="L42" s="186">
        <v>239900</v>
      </c>
      <c r="M42" s="128">
        <f t="shared" si="5"/>
        <v>349649557</v>
      </c>
      <c r="N42" s="185">
        <v>11274</v>
      </c>
      <c r="O42" s="187">
        <v>0</v>
      </c>
      <c r="P42" s="147">
        <v>0</v>
      </c>
      <c r="Q42" s="128">
        <f t="shared" si="6"/>
        <v>349660831</v>
      </c>
      <c r="R42" s="162" t="s">
        <v>23</v>
      </c>
      <c r="S42" s="137" t="s">
        <v>196</v>
      </c>
      <c r="T42" s="134">
        <v>319383063</v>
      </c>
      <c r="U42" s="321" t="str">
        <f t="shared" si="7"/>
        <v>×</v>
      </c>
    </row>
    <row r="43" spans="1:21" s="134" customFormat="1" ht="20.25" customHeight="1">
      <c r="A43" s="102" t="s">
        <v>121</v>
      </c>
      <c r="B43" s="113">
        <v>223724252</v>
      </c>
      <c r="C43" s="113">
        <v>71137105</v>
      </c>
      <c r="D43" s="113">
        <v>17638226</v>
      </c>
      <c r="E43" s="114">
        <f t="shared" si="4"/>
        <v>312499583</v>
      </c>
      <c r="F43" s="150">
        <v>0</v>
      </c>
      <c r="G43" s="150">
        <v>2404987</v>
      </c>
      <c r="H43" s="150">
        <v>10434357</v>
      </c>
      <c r="I43" s="150">
        <v>0</v>
      </c>
      <c r="J43" s="150">
        <v>0</v>
      </c>
      <c r="K43" s="182">
        <v>4400000</v>
      </c>
      <c r="L43" s="183">
        <v>447240</v>
      </c>
      <c r="M43" s="170">
        <f t="shared" si="5"/>
        <v>1112632031</v>
      </c>
      <c r="N43" s="182">
        <v>228328</v>
      </c>
      <c r="O43" s="184">
        <v>0</v>
      </c>
      <c r="P43" s="150">
        <v>0</v>
      </c>
      <c r="Q43" s="170">
        <f t="shared" si="6"/>
        <v>1112860359</v>
      </c>
      <c r="R43" s="106" t="s">
        <v>87</v>
      </c>
      <c r="S43" s="137" t="s">
        <v>196</v>
      </c>
      <c r="T43" s="134">
        <v>1095188408</v>
      </c>
      <c r="U43" s="321" t="str">
        <f t="shared" si="7"/>
        <v>×</v>
      </c>
    </row>
    <row r="44" spans="1:21" s="134" customFormat="1" ht="20.25" customHeight="1">
      <c r="A44" s="102" t="s">
        <v>124</v>
      </c>
      <c r="B44" s="113">
        <v>420446961</v>
      </c>
      <c r="C44" s="113">
        <v>141970163</v>
      </c>
      <c r="D44" s="113">
        <v>44642127</v>
      </c>
      <c r="E44" s="114">
        <f t="shared" si="4"/>
        <v>607059251</v>
      </c>
      <c r="F44" s="150">
        <v>0</v>
      </c>
      <c r="G44" s="150">
        <v>7152345</v>
      </c>
      <c r="H44" s="150">
        <v>9353771</v>
      </c>
      <c r="I44" s="150">
        <v>0</v>
      </c>
      <c r="J44" s="150">
        <v>8391169</v>
      </c>
      <c r="K44" s="182">
        <v>0</v>
      </c>
      <c r="L44" s="183">
        <v>2399330</v>
      </c>
      <c r="M44" s="170">
        <f t="shared" si="5"/>
        <v>2378398777</v>
      </c>
      <c r="N44" s="182">
        <v>50501</v>
      </c>
      <c r="O44" s="184">
        <v>0</v>
      </c>
      <c r="P44" s="150">
        <v>0</v>
      </c>
      <c r="Q44" s="170">
        <f t="shared" si="6"/>
        <v>2378449278</v>
      </c>
      <c r="R44" s="106" t="s">
        <v>88</v>
      </c>
      <c r="S44" s="137" t="s">
        <v>196</v>
      </c>
      <c r="T44" s="134">
        <v>2329382151</v>
      </c>
      <c r="U44" s="321" t="str">
        <f t="shared" si="7"/>
        <v>×</v>
      </c>
    </row>
    <row r="45" spans="1:21" s="134" customFormat="1" ht="20.25" customHeight="1">
      <c r="A45" s="102" t="s">
        <v>24</v>
      </c>
      <c r="B45" s="113">
        <v>211119528</v>
      </c>
      <c r="C45" s="113">
        <v>61893311</v>
      </c>
      <c r="D45" s="113">
        <v>15679557</v>
      </c>
      <c r="E45" s="114">
        <f t="shared" si="4"/>
        <v>288692396</v>
      </c>
      <c r="F45" s="150">
        <v>0</v>
      </c>
      <c r="G45" s="150">
        <v>6047686</v>
      </c>
      <c r="H45" s="150">
        <v>13660977</v>
      </c>
      <c r="I45" s="150">
        <v>0</v>
      </c>
      <c r="J45" s="150">
        <v>4661664</v>
      </c>
      <c r="K45" s="182">
        <v>0</v>
      </c>
      <c r="L45" s="183">
        <v>1040690</v>
      </c>
      <c r="M45" s="170">
        <f t="shared" si="5"/>
        <v>1252993369</v>
      </c>
      <c r="N45" s="182">
        <v>0</v>
      </c>
      <c r="O45" s="184">
        <v>0</v>
      </c>
      <c r="P45" s="150">
        <v>0</v>
      </c>
      <c r="Q45" s="170">
        <f t="shared" si="6"/>
        <v>1252993369</v>
      </c>
      <c r="R45" s="106" t="s">
        <v>24</v>
      </c>
      <c r="S45" s="137" t="s">
        <v>196</v>
      </c>
      <c r="T45" s="134">
        <v>1196842047</v>
      </c>
      <c r="U45" s="321" t="str">
        <f t="shared" si="7"/>
        <v>×</v>
      </c>
    </row>
    <row r="46" spans="1:21" s="134" customFormat="1" ht="20.25" customHeight="1">
      <c r="A46" s="121" t="s">
        <v>25</v>
      </c>
      <c r="B46" s="113">
        <v>185983278</v>
      </c>
      <c r="C46" s="113">
        <v>67492577</v>
      </c>
      <c r="D46" s="113">
        <v>19962400</v>
      </c>
      <c r="E46" s="114">
        <f t="shared" si="4"/>
        <v>273438255</v>
      </c>
      <c r="F46" s="151">
        <v>0</v>
      </c>
      <c r="G46" s="151">
        <v>464602</v>
      </c>
      <c r="H46" s="151">
        <v>15603991</v>
      </c>
      <c r="I46" s="151">
        <v>0</v>
      </c>
      <c r="J46" s="151">
        <v>3420106</v>
      </c>
      <c r="K46" s="188">
        <v>15566295</v>
      </c>
      <c r="L46" s="189">
        <v>716887</v>
      </c>
      <c r="M46" s="129">
        <f t="shared" si="5"/>
        <v>1048854860</v>
      </c>
      <c r="N46" s="188">
        <v>15396797</v>
      </c>
      <c r="O46" s="190">
        <v>0</v>
      </c>
      <c r="P46" s="151">
        <v>0</v>
      </c>
      <c r="Q46" s="129">
        <f t="shared" si="6"/>
        <v>1064251657</v>
      </c>
      <c r="R46" s="127" t="s">
        <v>25</v>
      </c>
      <c r="S46" s="137" t="s">
        <v>196</v>
      </c>
      <c r="T46" s="134">
        <v>1123553208</v>
      </c>
      <c r="U46" s="321" t="str">
        <f t="shared" si="7"/>
        <v>×</v>
      </c>
    </row>
    <row r="47" spans="1:21" s="134" customFormat="1" ht="20.25" customHeight="1">
      <c r="A47" s="102" t="s">
        <v>190</v>
      </c>
      <c r="B47" s="148">
        <v>153832450</v>
      </c>
      <c r="C47" s="148">
        <v>49811406</v>
      </c>
      <c r="D47" s="147">
        <v>14786573</v>
      </c>
      <c r="E47" s="149">
        <f t="shared" si="4"/>
        <v>218430429</v>
      </c>
      <c r="F47" s="147">
        <v>0</v>
      </c>
      <c r="G47" s="147">
        <v>19525954</v>
      </c>
      <c r="H47" s="147">
        <v>4870977</v>
      </c>
      <c r="I47" s="147">
        <v>0</v>
      </c>
      <c r="J47" s="147">
        <v>8290772</v>
      </c>
      <c r="K47" s="185">
        <v>15670000</v>
      </c>
      <c r="L47" s="186">
        <v>190907</v>
      </c>
      <c r="M47" s="128">
        <f t="shared" si="5"/>
        <v>887290031</v>
      </c>
      <c r="N47" s="185">
        <v>1251263</v>
      </c>
      <c r="O47" s="187">
        <v>0</v>
      </c>
      <c r="P47" s="147">
        <v>0</v>
      </c>
      <c r="Q47" s="128">
        <f t="shared" si="6"/>
        <v>888541294</v>
      </c>
      <c r="R47" s="106" t="s">
        <v>89</v>
      </c>
      <c r="S47" s="137" t="s">
        <v>196</v>
      </c>
      <c r="T47" s="134">
        <v>845443822</v>
      </c>
      <c r="U47" s="321" t="str">
        <f t="shared" si="7"/>
        <v>×</v>
      </c>
    </row>
    <row r="48" spans="1:21" s="134" customFormat="1" ht="20.25" customHeight="1">
      <c r="A48" s="102" t="s">
        <v>93</v>
      </c>
      <c r="B48" s="113">
        <v>310217611</v>
      </c>
      <c r="C48" s="113">
        <v>97315090</v>
      </c>
      <c r="D48" s="113">
        <v>28792293</v>
      </c>
      <c r="E48" s="114">
        <f t="shared" si="4"/>
        <v>436324994</v>
      </c>
      <c r="F48" s="151">
        <v>0</v>
      </c>
      <c r="G48" s="151">
        <v>3785972</v>
      </c>
      <c r="H48" s="151">
        <v>10361833</v>
      </c>
      <c r="I48" s="151">
        <v>37726600</v>
      </c>
      <c r="J48" s="151">
        <v>5378609</v>
      </c>
      <c r="K48" s="188">
        <v>5002000</v>
      </c>
      <c r="L48" s="189">
        <v>2409005</v>
      </c>
      <c r="M48" s="129">
        <f t="shared" si="5"/>
        <v>1841216691</v>
      </c>
      <c r="N48" s="188">
        <v>93329</v>
      </c>
      <c r="O48" s="190">
        <v>0</v>
      </c>
      <c r="P48" s="151">
        <v>0</v>
      </c>
      <c r="Q48" s="129">
        <f t="shared" si="6"/>
        <v>1841310020</v>
      </c>
      <c r="R48" s="106" t="s">
        <v>90</v>
      </c>
      <c r="S48" s="137" t="s">
        <v>196</v>
      </c>
      <c r="T48" s="134">
        <v>1823953388</v>
      </c>
      <c r="U48" s="321" t="str">
        <f t="shared" si="7"/>
        <v>×</v>
      </c>
    </row>
    <row r="49" spans="1:19" s="134" customFormat="1" ht="20.25" customHeight="1">
      <c r="A49" s="264" t="s">
        <v>191</v>
      </c>
      <c r="B49" s="166">
        <f aca="true" t="shared" si="8" ref="B49:J49">SUM(B32:B48)</f>
        <v>14180312496</v>
      </c>
      <c r="C49" s="166">
        <f t="shared" si="8"/>
        <v>4400292662</v>
      </c>
      <c r="D49" s="166">
        <f t="shared" si="8"/>
        <v>1418805424</v>
      </c>
      <c r="E49" s="166">
        <f t="shared" si="8"/>
        <v>19999410582</v>
      </c>
      <c r="F49" s="166">
        <f t="shared" si="8"/>
        <v>0</v>
      </c>
      <c r="G49" s="166">
        <f t="shared" si="8"/>
        <v>251083116</v>
      </c>
      <c r="H49" s="166">
        <f t="shared" si="8"/>
        <v>401606684</v>
      </c>
      <c r="I49" s="166">
        <f t="shared" si="8"/>
        <v>59469220</v>
      </c>
      <c r="J49" s="166">
        <f t="shared" si="8"/>
        <v>163733559</v>
      </c>
      <c r="K49" s="166">
        <f aca="true" t="shared" si="9" ref="K49:Q49">SUM(K32:K48)</f>
        <v>81784335</v>
      </c>
      <c r="L49" s="166">
        <f t="shared" si="9"/>
        <v>82652445</v>
      </c>
      <c r="M49" s="166">
        <f t="shared" si="9"/>
        <v>73700289593</v>
      </c>
      <c r="N49" s="166">
        <f t="shared" si="9"/>
        <v>238284294</v>
      </c>
      <c r="O49" s="166">
        <f t="shared" si="9"/>
        <v>0</v>
      </c>
      <c r="P49" s="166">
        <f t="shared" si="9"/>
        <v>0</v>
      </c>
      <c r="Q49" s="166">
        <f t="shared" si="9"/>
        <v>73938573887</v>
      </c>
      <c r="R49" s="270" t="s">
        <v>197</v>
      </c>
      <c r="S49" s="137" t="s">
        <v>196</v>
      </c>
    </row>
    <row r="50" spans="14:22" ht="13.5">
      <c r="N50" s="180"/>
      <c r="O50" s="134"/>
      <c r="P50" s="134"/>
      <c r="Q50" s="134"/>
      <c r="R50" s="134"/>
      <c r="S50" s="137" t="s">
        <v>196</v>
      </c>
      <c r="T50" s="134"/>
      <c r="U50" s="134"/>
      <c r="V50" s="134"/>
    </row>
    <row r="51" spans="14:22" ht="13.5">
      <c r="N51" s="180"/>
      <c r="O51" s="134"/>
      <c r="P51" s="134"/>
      <c r="Q51" s="134"/>
      <c r="R51" s="134"/>
      <c r="S51" s="137" t="s">
        <v>196</v>
      </c>
      <c r="T51" s="134"/>
      <c r="U51" s="134"/>
      <c r="V51" s="134"/>
    </row>
    <row r="52" spans="14:22" ht="13.5">
      <c r="N52" s="180"/>
      <c r="O52" s="134"/>
      <c r="P52" s="134"/>
      <c r="Q52" s="134"/>
      <c r="R52" s="134"/>
      <c r="S52" s="137" t="s">
        <v>196</v>
      </c>
      <c r="T52" s="134"/>
      <c r="U52" s="134"/>
      <c r="V52" s="134"/>
    </row>
    <row r="53" spans="14:22" ht="13.5">
      <c r="N53" s="180"/>
      <c r="O53" s="134"/>
      <c r="P53" s="134"/>
      <c r="Q53" s="134"/>
      <c r="R53" s="134"/>
      <c r="S53" s="137" t="s">
        <v>196</v>
      </c>
      <c r="T53" s="134"/>
      <c r="U53" s="134"/>
      <c r="V53" s="134"/>
    </row>
  </sheetData>
  <sheetProtection/>
  <mergeCells count="37">
    <mergeCell ref="K5:K6"/>
    <mergeCell ref="Q3:Q6"/>
    <mergeCell ref="M5:M6"/>
    <mergeCell ref="P4:P6"/>
    <mergeCell ref="O4:O6"/>
    <mergeCell ref="C3:P3"/>
    <mergeCell ref="C4:M4"/>
    <mergeCell ref="E5:E6"/>
    <mergeCell ref="L5:L6"/>
    <mergeCell ref="I5:I6"/>
    <mergeCell ref="J5:J6"/>
    <mergeCell ref="P29:P31"/>
    <mergeCell ref="R29:R31"/>
    <mergeCell ref="Q29:Q31"/>
    <mergeCell ref="A28:A31"/>
    <mergeCell ref="A2:A6"/>
    <mergeCell ref="B3:B6"/>
    <mergeCell ref="C5:C6"/>
    <mergeCell ref="D5:D6"/>
    <mergeCell ref="F5:F6"/>
    <mergeCell ref="H5:H6"/>
    <mergeCell ref="M29:M31"/>
    <mergeCell ref="B2:Q2"/>
    <mergeCell ref="B29:E29"/>
    <mergeCell ref="B28:R28"/>
    <mergeCell ref="N29:N31"/>
    <mergeCell ref="E30:E31"/>
    <mergeCell ref="F29:F31"/>
    <mergeCell ref="G29:I29"/>
    <mergeCell ref="G30:G31"/>
    <mergeCell ref="O29:O31"/>
    <mergeCell ref="D30:D31"/>
    <mergeCell ref="C30:C31"/>
    <mergeCell ref="B30:B31"/>
    <mergeCell ref="J29:J31"/>
    <mergeCell ref="K29:K31"/>
    <mergeCell ref="L29:L31"/>
  </mergeCells>
  <printOptions/>
  <pageMargins left="0.7874015748031497" right="0.7874015748031497" top="0.8661417322834646" bottom="0.7086614173228347" header="0.5118110236220472" footer="0.5118110236220472"/>
  <pageSetup fitToHeight="1" fitToWidth="1" horizontalDpi="600" verticalDpi="600" orientation="landscape" paperSize="9" scale="44" r:id="rId1"/>
  <headerFooter alignWithMargins="0">
    <oddFooter>&amp;C49</oddFooter>
  </headerFooter>
  <colBreaks count="1" manualBreakCount="1">
    <brk id="18" max="48" man="1"/>
  </colBreaks>
  <ignoredErrors>
    <ignoredError sqref="E8:E23" formulaRange="1"/>
    <ignoredError sqref="E24" formula="1" formulaRange="1"/>
    <ignoredError sqref="M24:P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V34"/>
  <sheetViews>
    <sheetView view="pageBreakPreview" zoomScale="90" zoomScaleSheetLayoutView="90" workbookViewId="0" topLeftCell="A28">
      <selection activeCell="C28" sqref="C28:C30"/>
    </sheetView>
  </sheetViews>
  <sheetFormatPr defaultColWidth="8.796875" defaultRowHeight="14.25"/>
  <cols>
    <col min="1" max="1" width="11.19921875" style="0" customWidth="1"/>
    <col min="2" max="2" width="18.3984375" style="0" customWidth="1"/>
    <col min="3" max="3" width="19.19921875" style="0" bestFit="1" customWidth="1"/>
    <col min="4" max="4" width="18" style="0" bestFit="1" customWidth="1"/>
    <col min="5" max="5" width="17.8984375" style="0" bestFit="1" customWidth="1"/>
    <col min="6" max="6" width="17.09765625" style="0" customWidth="1"/>
    <col min="7" max="7" width="16" style="0" customWidth="1"/>
    <col min="8" max="8" width="16.3984375" style="0" bestFit="1" customWidth="1"/>
    <col min="9" max="9" width="17.19921875" style="0" bestFit="1" customWidth="1"/>
    <col min="10" max="10" width="14.3984375" style="0" customWidth="1"/>
    <col min="11" max="11" width="16.5" style="0" bestFit="1" customWidth="1"/>
    <col min="12" max="12" width="18.3984375" style="0" customWidth="1"/>
    <col min="13" max="13" width="17.19921875" style="0" bestFit="1" customWidth="1"/>
    <col min="14" max="14" width="20.5" style="0" bestFit="1" customWidth="1"/>
    <col min="15" max="15" width="15.09765625" style="0" customWidth="1"/>
    <col min="16" max="16" width="16.09765625" style="0" customWidth="1"/>
    <col min="17" max="17" width="14.09765625" style="0" customWidth="1"/>
    <col min="18" max="18" width="17.5" style="0" customWidth="1"/>
    <col min="19" max="19" width="11.69921875" style="0" bestFit="1" customWidth="1"/>
  </cols>
  <sheetData>
    <row r="1" spans="1:20" s="197" customFormat="1" ht="21.75" thickBot="1">
      <c r="A1" s="195" t="s">
        <v>261</v>
      </c>
      <c r="B1" s="195"/>
      <c r="C1" s="196"/>
      <c r="E1" s="196"/>
      <c r="F1" s="196"/>
      <c r="G1" s="196"/>
      <c r="H1" s="196"/>
      <c r="J1" s="198"/>
      <c r="K1" s="196"/>
      <c r="M1" s="196"/>
      <c r="N1" s="196"/>
      <c r="O1" s="196"/>
      <c r="P1" s="198" t="s">
        <v>40</v>
      </c>
      <c r="Q1" s="196"/>
      <c r="R1" s="196"/>
      <c r="S1" s="199" t="s">
        <v>1</v>
      </c>
      <c r="T1" s="196"/>
    </row>
    <row r="2" spans="1:19" s="197" customFormat="1" ht="13.5" customHeight="1">
      <c r="A2" s="383" t="s">
        <v>6</v>
      </c>
      <c r="B2" s="200" t="s">
        <v>41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362" t="s">
        <v>6</v>
      </c>
    </row>
    <row r="3" spans="1:19" s="197" customFormat="1" ht="13.5" customHeight="1">
      <c r="A3" s="411"/>
      <c r="B3" s="381" t="s">
        <v>223</v>
      </c>
      <c r="C3" s="455" t="s">
        <v>138</v>
      </c>
      <c r="D3" s="456"/>
      <c r="E3" s="456"/>
      <c r="F3" s="456"/>
      <c r="G3" s="456"/>
      <c r="H3" s="456"/>
      <c r="I3" s="456"/>
      <c r="J3" s="452" t="s">
        <v>177</v>
      </c>
      <c r="K3" s="381" t="s">
        <v>139</v>
      </c>
      <c r="L3" s="457" t="s">
        <v>226</v>
      </c>
      <c r="M3" s="360" t="s">
        <v>148</v>
      </c>
      <c r="N3" s="360" t="s">
        <v>227</v>
      </c>
      <c r="O3" s="217"/>
      <c r="P3" s="218"/>
      <c r="Q3" s="413" t="s">
        <v>181</v>
      </c>
      <c r="R3" s="360" t="s">
        <v>151</v>
      </c>
      <c r="S3" s="416"/>
    </row>
    <row r="4" spans="1:19" s="197" customFormat="1" ht="13.5" customHeight="1">
      <c r="A4" s="411"/>
      <c r="B4" s="368"/>
      <c r="C4" s="35" t="s">
        <v>140</v>
      </c>
      <c r="D4" s="35" t="s">
        <v>45</v>
      </c>
      <c r="E4" s="35" t="s">
        <v>141</v>
      </c>
      <c r="F4" s="35" t="s">
        <v>142</v>
      </c>
      <c r="G4" s="35" t="s">
        <v>12</v>
      </c>
      <c r="H4" s="360" t="s">
        <v>94</v>
      </c>
      <c r="I4" s="360" t="s">
        <v>225</v>
      </c>
      <c r="J4" s="453"/>
      <c r="K4" s="368"/>
      <c r="L4" s="458"/>
      <c r="M4" s="408"/>
      <c r="N4" s="408"/>
      <c r="O4" s="219" t="s">
        <v>149</v>
      </c>
      <c r="P4" s="220" t="s">
        <v>150</v>
      </c>
      <c r="Q4" s="408"/>
      <c r="R4" s="408"/>
      <c r="S4" s="416"/>
    </row>
    <row r="5" spans="1:21" s="197" customFormat="1" ht="13.5" customHeight="1">
      <c r="A5" s="412"/>
      <c r="B5" s="371"/>
      <c r="C5" s="203" t="s">
        <v>143</v>
      </c>
      <c r="D5" s="203" t="s">
        <v>224</v>
      </c>
      <c r="E5" s="203" t="s">
        <v>144</v>
      </c>
      <c r="F5" s="203" t="s">
        <v>145</v>
      </c>
      <c r="G5" s="204" t="s">
        <v>49</v>
      </c>
      <c r="H5" s="409"/>
      <c r="I5" s="409"/>
      <c r="J5" s="454"/>
      <c r="K5" s="371"/>
      <c r="L5" s="459"/>
      <c r="M5" s="409"/>
      <c r="N5" s="409"/>
      <c r="O5" s="222"/>
      <c r="P5" s="221"/>
      <c r="Q5" s="409"/>
      <c r="R5" s="409"/>
      <c r="S5" s="417"/>
      <c r="U5" s="334" t="s">
        <v>240</v>
      </c>
    </row>
    <row r="6" spans="1:22" s="197" customFormat="1" ht="22.5" customHeight="1">
      <c r="A6" s="27" t="s">
        <v>26</v>
      </c>
      <c r="B6" s="40">
        <v>293743000</v>
      </c>
      <c r="C6" s="40">
        <v>3415068</v>
      </c>
      <c r="D6" s="40">
        <v>442631862</v>
      </c>
      <c r="E6" s="211">
        <v>4661000</v>
      </c>
      <c r="F6" s="40">
        <v>506000</v>
      </c>
      <c r="G6" s="211">
        <v>1995000</v>
      </c>
      <c r="H6" s="211">
        <v>2435000</v>
      </c>
      <c r="I6" s="205">
        <f>SUM(C6:H6)</f>
        <v>455643930</v>
      </c>
      <c r="J6" s="206">
        <v>31430631</v>
      </c>
      <c r="K6" s="40">
        <v>0</v>
      </c>
      <c r="L6" s="212">
        <v>21706000</v>
      </c>
      <c r="M6" s="211">
        <v>6882175</v>
      </c>
      <c r="N6" s="320">
        <f>B6+I6+SUM(J6:M6)</f>
        <v>809405736</v>
      </c>
      <c r="O6" s="211">
        <v>110000000</v>
      </c>
      <c r="P6" s="211">
        <v>72877394</v>
      </c>
      <c r="Q6" s="211">
        <v>0</v>
      </c>
      <c r="R6" s="320">
        <f>N6+O6+P6+Q6</f>
        <v>992283130</v>
      </c>
      <c r="S6" s="44" t="s">
        <v>26</v>
      </c>
      <c r="U6" s="322">
        <v>917769271</v>
      </c>
      <c r="V6" s="334" t="str">
        <f>IF(R6=U6,"○","×")</f>
        <v>×</v>
      </c>
    </row>
    <row r="7" spans="1:22" s="197" customFormat="1" ht="22.5" customHeight="1">
      <c r="A7" s="27" t="s">
        <v>27</v>
      </c>
      <c r="B7" s="40">
        <v>387679500</v>
      </c>
      <c r="C7" s="40">
        <v>1948262</v>
      </c>
      <c r="D7" s="40">
        <v>64697300</v>
      </c>
      <c r="E7" s="211">
        <v>705000</v>
      </c>
      <c r="F7" s="40">
        <v>89000</v>
      </c>
      <c r="G7" s="211">
        <v>945000</v>
      </c>
      <c r="H7" s="211">
        <v>1804000</v>
      </c>
      <c r="I7" s="205">
        <f>SUM(C7:H7)</f>
        <v>70188562</v>
      </c>
      <c r="J7" s="206">
        <v>0</v>
      </c>
      <c r="K7" s="40">
        <v>0</v>
      </c>
      <c r="L7" s="212">
        <v>12402000</v>
      </c>
      <c r="M7" s="211">
        <v>13236942</v>
      </c>
      <c r="N7" s="320">
        <f>B7+I7+SUM(J7:M7)</f>
        <v>483507004</v>
      </c>
      <c r="O7" s="211">
        <v>15000000</v>
      </c>
      <c r="P7" s="211">
        <v>54970078</v>
      </c>
      <c r="Q7" s="211">
        <v>0</v>
      </c>
      <c r="R7" s="320">
        <f>N7+O7+P7+Q7</f>
        <v>553477082</v>
      </c>
      <c r="S7" s="44" t="s">
        <v>27</v>
      </c>
      <c r="U7" s="322">
        <v>518619762</v>
      </c>
      <c r="V7" s="334" t="str">
        <f>IF(R7=U7,"○","×")</f>
        <v>×</v>
      </c>
    </row>
    <row r="8" spans="1:22" s="197" customFormat="1" ht="22.5" customHeight="1">
      <c r="A8" s="27" t="s">
        <v>28</v>
      </c>
      <c r="B8" s="40">
        <v>109330300</v>
      </c>
      <c r="C8" s="40">
        <v>1318673</v>
      </c>
      <c r="D8" s="40">
        <v>36913440</v>
      </c>
      <c r="E8" s="211">
        <v>634000</v>
      </c>
      <c r="F8" s="40">
        <v>90000</v>
      </c>
      <c r="G8" s="211">
        <v>840000</v>
      </c>
      <c r="H8" s="211">
        <v>1322000</v>
      </c>
      <c r="I8" s="205">
        <f>SUM(C8:H8)</f>
        <v>41118113</v>
      </c>
      <c r="J8" s="206">
        <v>17075</v>
      </c>
      <c r="K8" s="40">
        <v>0</v>
      </c>
      <c r="L8" s="212">
        <v>2517000</v>
      </c>
      <c r="M8" s="211">
        <v>1336199</v>
      </c>
      <c r="N8" s="320">
        <f>B8+I8+SUM(J8:M8)</f>
        <v>154318687</v>
      </c>
      <c r="O8" s="211">
        <v>0</v>
      </c>
      <c r="P8" s="211">
        <v>29060220</v>
      </c>
      <c r="Q8" s="211">
        <v>0</v>
      </c>
      <c r="R8" s="320">
        <f>N8+O8+P8+Q8</f>
        <v>183378907</v>
      </c>
      <c r="S8" s="213" t="s">
        <v>28</v>
      </c>
      <c r="U8" s="322">
        <v>182620408</v>
      </c>
      <c r="V8" s="334" t="str">
        <f>IF(R8=U8,"○","×")</f>
        <v>×</v>
      </c>
    </row>
    <row r="9" spans="1:19" s="196" customFormat="1" ht="22.5" customHeight="1" thickBot="1">
      <c r="A9" s="312" t="s">
        <v>29</v>
      </c>
      <c r="B9" s="313">
        <f aca="true" t="shared" si="0" ref="B9:R9">SUM(B6:B8)</f>
        <v>790752800</v>
      </c>
      <c r="C9" s="313">
        <f t="shared" si="0"/>
        <v>6682003</v>
      </c>
      <c r="D9" s="313">
        <f t="shared" si="0"/>
        <v>544242602</v>
      </c>
      <c r="E9" s="313">
        <f t="shared" si="0"/>
        <v>6000000</v>
      </c>
      <c r="F9" s="313">
        <f t="shared" si="0"/>
        <v>685000</v>
      </c>
      <c r="G9" s="313">
        <f t="shared" si="0"/>
        <v>3780000</v>
      </c>
      <c r="H9" s="313">
        <f t="shared" si="0"/>
        <v>5561000</v>
      </c>
      <c r="I9" s="313">
        <f t="shared" si="0"/>
        <v>566950605</v>
      </c>
      <c r="J9" s="313">
        <f t="shared" si="0"/>
        <v>31447706</v>
      </c>
      <c r="K9" s="313">
        <f t="shared" si="0"/>
        <v>0</v>
      </c>
      <c r="L9" s="313">
        <f t="shared" si="0"/>
        <v>36625000</v>
      </c>
      <c r="M9" s="313">
        <f t="shared" si="0"/>
        <v>21455316</v>
      </c>
      <c r="N9" s="313">
        <f t="shared" si="0"/>
        <v>1447231427</v>
      </c>
      <c r="O9" s="313">
        <f t="shared" si="0"/>
        <v>125000000</v>
      </c>
      <c r="P9" s="313">
        <f t="shared" si="0"/>
        <v>156907692</v>
      </c>
      <c r="Q9" s="313">
        <f t="shared" si="0"/>
        <v>0</v>
      </c>
      <c r="R9" s="313">
        <f t="shared" si="0"/>
        <v>1729139119</v>
      </c>
      <c r="S9" s="355" t="s">
        <v>198</v>
      </c>
    </row>
    <row r="10" spans="1:19" s="197" customFormat="1" ht="13.5" customHeight="1">
      <c r="A10" s="202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02"/>
    </row>
    <row r="11" spans="1:19" s="197" customFormat="1" ht="13.5" customHeight="1">
      <c r="A11" s="202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02"/>
    </row>
    <row r="12" spans="1:19" s="197" customFormat="1" ht="13.5" customHeight="1">
      <c r="A12" s="202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02"/>
    </row>
    <row r="13" spans="1:19" s="197" customFormat="1" ht="13.5" customHeight="1">
      <c r="A13" s="202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02"/>
    </row>
    <row r="14" spans="1:16" ht="21.75" thickBot="1">
      <c r="A14" s="5" t="s">
        <v>259</v>
      </c>
      <c r="B14" s="12"/>
      <c r="L14" s="19" t="s">
        <v>40</v>
      </c>
      <c r="P14" s="13" t="s">
        <v>1</v>
      </c>
    </row>
    <row r="15" spans="1:16" ht="13.5">
      <c r="A15" s="460" t="s">
        <v>6</v>
      </c>
      <c r="B15" s="470" t="s">
        <v>244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2"/>
    </row>
    <row r="16" spans="1:16" ht="13.5">
      <c r="A16" s="461"/>
      <c r="B16" s="463" t="s">
        <v>54</v>
      </c>
      <c r="C16" s="449" t="s">
        <v>53</v>
      </c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48" t="s">
        <v>6</v>
      </c>
    </row>
    <row r="17" spans="1:16" ht="13.5">
      <c r="A17" s="461"/>
      <c r="B17" s="384"/>
      <c r="C17" s="449" t="s">
        <v>55</v>
      </c>
      <c r="D17" s="450"/>
      <c r="E17" s="450"/>
      <c r="F17" s="450"/>
      <c r="G17" s="450"/>
      <c r="H17" s="450"/>
      <c r="I17" s="450"/>
      <c r="J17" s="450"/>
      <c r="K17" s="450"/>
      <c r="L17" s="450"/>
      <c r="M17" s="451"/>
      <c r="N17" s="429" t="s">
        <v>182</v>
      </c>
      <c r="O17" s="429" t="s">
        <v>37</v>
      </c>
      <c r="P17" s="363"/>
    </row>
    <row r="18" spans="1:16" ht="13.5">
      <c r="A18" s="461"/>
      <c r="B18" s="384"/>
      <c r="C18" s="429" t="s">
        <v>46</v>
      </c>
      <c r="D18" s="429" t="s">
        <v>57</v>
      </c>
      <c r="E18" s="429" t="s">
        <v>58</v>
      </c>
      <c r="F18" s="429" t="s">
        <v>59</v>
      </c>
      <c r="G18" s="8" t="s">
        <v>152</v>
      </c>
      <c r="H18" s="429" t="s">
        <v>153</v>
      </c>
      <c r="I18" s="429" t="s">
        <v>61</v>
      </c>
      <c r="J18" s="429" t="s">
        <v>62</v>
      </c>
      <c r="K18" s="429" t="s">
        <v>63</v>
      </c>
      <c r="L18" s="429" t="s">
        <v>14</v>
      </c>
      <c r="M18" s="429" t="s">
        <v>37</v>
      </c>
      <c r="N18" s="380"/>
      <c r="O18" s="380"/>
      <c r="P18" s="363"/>
    </row>
    <row r="19" spans="1:16" ht="13.5">
      <c r="A19" s="462"/>
      <c r="B19" s="385"/>
      <c r="C19" s="361"/>
      <c r="D19" s="361"/>
      <c r="E19" s="361"/>
      <c r="F19" s="361"/>
      <c r="G19" s="2" t="s">
        <v>155</v>
      </c>
      <c r="H19" s="361"/>
      <c r="I19" s="361"/>
      <c r="J19" s="361"/>
      <c r="K19" s="361"/>
      <c r="L19" s="361"/>
      <c r="M19" s="361"/>
      <c r="N19" s="361"/>
      <c r="O19" s="361"/>
      <c r="P19" s="364"/>
    </row>
    <row r="20" spans="1:18" s="165" customFormat="1" ht="22.5" customHeight="1">
      <c r="A20" s="145" t="s">
        <v>26</v>
      </c>
      <c r="B20" s="335">
        <v>43236349</v>
      </c>
      <c r="C20" s="176">
        <v>479306035</v>
      </c>
      <c r="D20" s="176">
        <v>6588936</v>
      </c>
      <c r="E20" s="114">
        <f>SUM(C20:D20)</f>
        <v>485894971</v>
      </c>
      <c r="F20" s="113">
        <v>61042856</v>
      </c>
      <c r="G20" s="177">
        <v>0</v>
      </c>
      <c r="H20" s="167">
        <v>0</v>
      </c>
      <c r="I20" s="113">
        <v>7964000</v>
      </c>
      <c r="J20" s="164">
        <v>220000</v>
      </c>
      <c r="K20" s="167">
        <v>0</v>
      </c>
      <c r="L20" s="147">
        <v>0</v>
      </c>
      <c r="M20" s="170">
        <f>SUM(E20,F20,G20,H20,I20,J20,K20,L20)</f>
        <v>555121827</v>
      </c>
      <c r="N20" s="150">
        <v>2099025</v>
      </c>
      <c r="O20" s="114">
        <f>SUM(M20,N20)</f>
        <v>557220852</v>
      </c>
      <c r="P20" s="106" t="s">
        <v>26</v>
      </c>
      <c r="Q20"/>
      <c r="R20"/>
    </row>
    <row r="21" spans="1:18" s="165" customFormat="1" ht="22.5" customHeight="1">
      <c r="A21" s="145" t="s">
        <v>27</v>
      </c>
      <c r="B21" s="335">
        <v>21641221</v>
      </c>
      <c r="C21" s="178">
        <v>242215663</v>
      </c>
      <c r="D21" s="178">
        <v>843134</v>
      </c>
      <c r="E21" s="114">
        <f>SUM(C21:D21)</f>
        <v>243058797</v>
      </c>
      <c r="F21" s="113">
        <v>13912098</v>
      </c>
      <c r="G21" s="177">
        <v>0</v>
      </c>
      <c r="H21" s="167">
        <v>0</v>
      </c>
      <c r="I21" s="113">
        <v>3781890</v>
      </c>
      <c r="J21" s="164">
        <v>700000</v>
      </c>
      <c r="K21" s="167">
        <v>0</v>
      </c>
      <c r="L21" s="150">
        <v>90000</v>
      </c>
      <c r="M21" s="170">
        <f>SUM(E21,F21,G21,H21,I21,J21,K21,L21)</f>
        <v>261542785</v>
      </c>
      <c r="N21" s="150">
        <v>1227850</v>
      </c>
      <c r="O21" s="114">
        <f>SUM(M21,N21)</f>
        <v>262770635</v>
      </c>
      <c r="P21" s="106" t="s">
        <v>27</v>
      </c>
      <c r="Q21"/>
      <c r="R21"/>
    </row>
    <row r="22" spans="1:18" s="165" customFormat="1" ht="22.5" customHeight="1">
      <c r="A22" s="145" t="s">
        <v>28</v>
      </c>
      <c r="B22" s="335">
        <v>14859984</v>
      </c>
      <c r="C22" s="179">
        <v>69264940</v>
      </c>
      <c r="D22" s="179">
        <v>514522</v>
      </c>
      <c r="E22" s="114">
        <f>SUM(C22:D22)</f>
        <v>69779462</v>
      </c>
      <c r="F22" s="113">
        <v>5983863</v>
      </c>
      <c r="G22" s="177">
        <v>0</v>
      </c>
      <c r="H22" s="167">
        <v>0</v>
      </c>
      <c r="I22" s="113">
        <v>2520000</v>
      </c>
      <c r="J22" s="164">
        <v>200000</v>
      </c>
      <c r="K22" s="167">
        <v>0</v>
      </c>
      <c r="L22" s="151">
        <v>0</v>
      </c>
      <c r="M22" s="129">
        <f>SUM(E22,F22,G22,H22,I22,J22,K22,L22)</f>
        <v>78483325</v>
      </c>
      <c r="N22" s="151">
        <v>393552</v>
      </c>
      <c r="O22" s="114">
        <f>SUM(M22,N22)</f>
        <v>78876877</v>
      </c>
      <c r="P22" s="228" t="s">
        <v>200</v>
      </c>
      <c r="Q22"/>
      <c r="R22"/>
    </row>
    <row r="23" spans="1:18" s="165" customFormat="1" ht="22.5" customHeight="1" thickBot="1">
      <c r="A23" s="354" t="s">
        <v>29</v>
      </c>
      <c r="B23" s="336">
        <f aca="true" t="shared" si="1" ref="B23:O23">SUM(B20:B22)</f>
        <v>79737554</v>
      </c>
      <c r="C23" s="337">
        <f t="shared" si="1"/>
        <v>790786638</v>
      </c>
      <c r="D23" s="337">
        <f t="shared" si="1"/>
        <v>7946592</v>
      </c>
      <c r="E23" s="337">
        <f t="shared" si="1"/>
        <v>798733230</v>
      </c>
      <c r="F23" s="337">
        <f t="shared" si="1"/>
        <v>80938817</v>
      </c>
      <c r="G23" s="337">
        <f t="shared" si="1"/>
        <v>0</v>
      </c>
      <c r="H23" s="337">
        <f t="shared" si="1"/>
        <v>0</v>
      </c>
      <c r="I23" s="337">
        <f t="shared" si="1"/>
        <v>14265890</v>
      </c>
      <c r="J23" s="337">
        <f t="shared" si="1"/>
        <v>1120000</v>
      </c>
      <c r="K23" s="337">
        <f t="shared" si="1"/>
        <v>0</v>
      </c>
      <c r="L23" s="337">
        <f t="shared" si="1"/>
        <v>90000</v>
      </c>
      <c r="M23" s="337">
        <f t="shared" si="1"/>
        <v>895147937</v>
      </c>
      <c r="N23" s="337">
        <f t="shared" si="1"/>
        <v>3720427</v>
      </c>
      <c r="O23" s="337">
        <f t="shared" si="1"/>
        <v>898868364</v>
      </c>
      <c r="P23" s="338" t="s">
        <v>198</v>
      </c>
      <c r="Q23"/>
      <c r="R23"/>
    </row>
    <row r="24" spans="16:18" s="134" customFormat="1" ht="13.5">
      <c r="P24" s="13"/>
      <c r="Q24"/>
      <c r="R24"/>
    </row>
    <row r="25" spans="16:18" s="134" customFormat="1" ht="13.5">
      <c r="P25" s="13"/>
      <c r="Q25"/>
      <c r="R25"/>
    </row>
    <row r="26" spans="1:18" s="134" customFormat="1" ht="21.75" thickBot="1">
      <c r="A26" s="229" t="s">
        <v>260</v>
      </c>
      <c r="B26" s="12"/>
      <c r="N26" s="180"/>
      <c r="P26" s="134" t="s">
        <v>184</v>
      </c>
      <c r="R26" s="137" t="s">
        <v>196</v>
      </c>
    </row>
    <row r="27" spans="1:16" s="134" customFormat="1" ht="13.5">
      <c r="A27" s="445" t="s">
        <v>6</v>
      </c>
      <c r="B27" s="464" t="s">
        <v>244</v>
      </c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6"/>
    </row>
    <row r="28" spans="1:18" s="134" customFormat="1" ht="13.5" customHeight="1">
      <c r="A28" s="446"/>
      <c r="B28" s="429" t="s">
        <v>262</v>
      </c>
      <c r="C28" s="429" t="s">
        <v>241</v>
      </c>
      <c r="D28" s="429" t="s">
        <v>242</v>
      </c>
      <c r="E28" s="428" t="s">
        <v>157</v>
      </c>
      <c r="F28" s="467" t="s">
        <v>158</v>
      </c>
      <c r="G28" s="468"/>
      <c r="H28" s="469"/>
      <c r="I28" s="428" t="s">
        <v>159</v>
      </c>
      <c r="J28" s="428" t="s">
        <v>94</v>
      </c>
      <c r="K28" s="428" t="s">
        <v>183</v>
      </c>
      <c r="L28" s="428" t="s">
        <v>160</v>
      </c>
      <c r="M28" s="428" t="s">
        <v>185</v>
      </c>
      <c r="N28" s="421" t="s">
        <v>243</v>
      </c>
      <c r="O28" s="428" t="s">
        <v>161</v>
      </c>
      <c r="P28" s="442" t="s">
        <v>6</v>
      </c>
      <c r="R28" s="137" t="s">
        <v>196</v>
      </c>
    </row>
    <row r="29" spans="1:16" s="134" customFormat="1" ht="13.5">
      <c r="A29" s="446"/>
      <c r="B29" s="380"/>
      <c r="C29" s="380"/>
      <c r="D29" s="380"/>
      <c r="E29" s="422"/>
      <c r="F29" s="428" t="s">
        <v>158</v>
      </c>
      <c r="G29" s="103" t="s">
        <v>162</v>
      </c>
      <c r="H29" s="103" t="s">
        <v>163</v>
      </c>
      <c r="I29" s="422"/>
      <c r="J29" s="422"/>
      <c r="K29" s="422"/>
      <c r="L29" s="422"/>
      <c r="M29" s="422"/>
      <c r="N29" s="426"/>
      <c r="O29" s="422"/>
      <c r="P29" s="443"/>
    </row>
    <row r="30" spans="1:21" s="134" customFormat="1" ht="13.5">
      <c r="A30" s="447"/>
      <c r="B30" s="361"/>
      <c r="C30" s="361"/>
      <c r="D30" s="361"/>
      <c r="E30" s="423"/>
      <c r="F30" s="423"/>
      <c r="G30" s="108" t="s">
        <v>164</v>
      </c>
      <c r="H30" s="108" t="s">
        <v>165</v>
      </c>
      <c r="I30" s="423"/>
      <c r="J30" s="423"/>
      <c r="K30" s="423"/>
      <c r="L30" s="423"/>
      <c r="M30" s="423"/>
      <c r="N30" s="427"/>
      <c r="O30" s="423"/>
      <c r="P30" s="444"/>
      <c r="U30" s="137" t="s">
        <v>245</v>
      </c>
    </row>
    <row r="31" spans="1:22" s="134" customFormat="1" ht="22.5" customHeight="1">
      <c r="A31" s="102" t="s">
        <v>26</v>
      </c>
      <c r="B31" s="113">
        <v>164661433</v>
      </c>
      <c r="C31" s="113">
        <v>652020</v>
      </c>
      <c r="D31" s="339">
        <v>77541852</v>
      </c>
      <c r="E31" s="173">
        <v>18964000</v>
      </c>
      <c r="F31" s="147">
        <v>10517259</v>
      </c>
      <c r="G31" s="147">
        <v>5669717</v>
      </c>
      <c r="H31" s="191">
        <v>0</v>
      </c>
      <c r="I31" s="191">
        <v>0</v>
      </c>
      <c r="J31" s="192">
        <v>24087860</v>
      </c>
      <c r="K31" s="128">
        <f>SUM(B20,O20,,B31,C31,D31,E31,F31,G31,H31,I31,J31,)</f>
        <v>902551342</v>
      </c>
      <c r="L31" s="185">
        <v>2504800</v>
      </c>
      <c r="M31" s="187">
        <v>0</v>
      </c>
      <c r="N31" s="147">
        <v>0</v>
      </c>
      <c r="O31" s="128">
        <f>SUM(K31,L31,M31,N31)</f>
        <v>905056142</v>
      </c>
      <c r="P31" s="162" t="s">
        <v>26</v>
      </c>
      <c r="U31" s="134">
        <v>844891877</v>
      </c>
      <c r="V31" s="321" t="str">
        <f>IF(O31=U31,"○","×")</f>
        <v>×</v>
      </c>
    </row>
    <row r="32" spans="1:22" s="134" customFormat="1" ht="22.5" customHeight="1">
      <c r="A32" s="102" t="s">
        <v>27</v>
      </c>
      <c r="B32" s="113">
        <v>99951281</v>
      </c>
      <c r="C32" s="113">
        <v>20253654</v>
      </c>
      <c r="D32" s="339">
        <v>55443193</v>
      </c>
      <c r="E32" s="167">
        <v>11424000</v>
      </c>
      <c r="F32" s="150">
        <v>3732511</v>
      </c>
      <c r="G32" s="150">
        <v>3205088</v>
      </c>
      <c r="H32" s="193">
        <v>0</v>
      </c>
      <c r="I32" s="193">
        <v>0</v>
      </c>
      <c r="J32" s="194">
        <v>7457538</v>
      </c>
      <c r="K32" s="170">
        <f>SUM(B21,O21,,B32,C32,D32,E32,F32,G32,H32,I32,J32,)</f>
        <v>485879121</v>
      </c>
      <c r="L32" s="182">
        <v>7281</v>
      </c>
      <c r="M32" s="184">
        <v>0</v>
      </c>
      <c r="N32" s="150">
        <v>0</v>
      </c>
      <c r="O32" s="170">
        <f>SUM(K32,L32,M32,N32)</f>
        <v>485886402</v>
      </c>
      <c r="P32" s="106" t="s">
        <v>27</v>
      </c>
      <c r="U32" s="137">
        <v>443649684</v>
      </c>
      <c r="V32" s="321" t="str">
        <f>IF(O32=U32,"○","×")</f>
        <v>×</v>
      </c>
    </row>
    <row r="33" spans="1:22" s="134" customFormat="1" ht="22.5" customHeight="1" thickBot="1">
      <c r="A33" s="342" t="s">
        <v>28</v>
      </c>
      <c r="B33" s="343">
        <v>28192470</v>
      </c>
      <c r="C33" s="343">
        <v>1718</v>
      </c>
      <c r="D33" s="344">
        <v>15315788</v>
      </c>
      <c r="E33" s="345">
        <v>5429000</v>
      </c>
      <c r="F33" s="346">
        <v>1169866</v>
      </c>
      <c r="G33" s="346">
        <v>1051396</v>
      </c>
      <c r="H33" s="347">
        <v>0</v>
      </c>
      <c r="I33" s="347">
        <v>0</v>
      </c>
      <c r="J33" s="348">
        <v>2886195</v>
      </c>
      <c r="K33" s="349">
        <f>SUM(B22,O22,,B33,C33,D33,E33,F33,G33,H33,I33,J33,)</f>
        <v>147783294</v>
      </c>
      <c r="L33" s="350">
        <v>3600000</v>
      </c>
      <c r="M33" s="351">
        <v>0</v>
      </c>
      <c r="N33" s="346">
        <v>0</v>
      </c>
      <c r="O33" s="349">
        <f>SUM(K33,L33,M33,N33)</f>
        <v>151383294</v>
      </c>
      <c r="P33" s="352" t="s">
        <v>28</v>
      </c>
      <c r="U33" s="134">
        <v>153560188</v>
      </c>
      <c r="V33" s="321" t="str">
        <f>IF(O33=U33,"○","×")</f>
        <v>×</v>
      </c>
    </row>
    <row r="34" spans="1:18" s="134" customFormat="1" ht="22.5" customHeight="1" thickBot="1">
      <c r="A34" s="267" t="s">
        <v>29</v>
      </c>
      <c r="B34" s="133">
        <f aca="true" t="shared" si="2" ref="B34:G34">SUM(B31:B33)</f>
        <v>292805184</v>
      </c>
      <c r="C34" s="133">
        <f t="shared" si="2"/>
        <v>20907392</v>
      </c>
      <c r="D34" s="340">
        <f t="shared" si="2"/>
        <v>148300833</v>
      </c>
      <c r="E34" s="133">
        <f t="shared" si="2"/>
        <v>35817000</v>
      </c>
      <c r="F34" s="133">
        <f t="shared" si="2"/>
        <v>15419636</v>
      </c>
      <c r="G34" s="133">
        <f t="shared" si="2"/>
        <v>9926201</v>
      </c>
      <c r="H34" s="341" t="s">
        <v>188</v>
      </c>
      <c r="I34" s="341" t="s">
        <v>188</v>
      </c>
      <c r="J34" s="133">
        <f aca="true" t="shared" si="3" ref="J34:O34">SUM(J31:J33)</f>
        <v>34431593</v>
      </c>
      <c r="K34" s="133">
        <f t="shared" si="3"/>
        <v>1536213757</v>
      </c>
      <c r="L34" s="133">
        <f t="shared" si="3"/>
        <v>6112081</v>
      </c>
      <c r="M34" s="133">
        <f t="shared" si="3"/>
        <v>0</v>
      </c>
      <c r="N34" s="133">
        <f t="shared" si="3"/>
        <v>0</v>
      </c>
      <c r="O34" s="133">
        <f t="shared" si="3"/>
        <v>1542325838</v>
      </c>
      <c r="P34" s="271" t="s">
        <v>198</v>
      </c>
      <c r="R34" s="137" t="s">
        <v>196</v>
      </c>
    </row>
    <row r="35" s="197" customFormat="1" ht="13.5"/>
  </sheetData>
  <sheetProtection/>
  <mergeCells count="47">
    <mergeCell ref="J28:J30"/>
    <mergeCell ref="I28:I30"/>
    <mergeCell ref="A27:A30"/>
    <mergeCell ref="B15:P15"/>
    <mergeCell ref="D18:D19"/>
    <mergeCell ref="E18:E19"/>
    <mergeCell ref="F18:F19"/>
    <mergeCell ref="H18:H19"/>
    <mergeCell ref="C16:O16"/>
    <mergeCell ref="N17:N19"/>
    <mergeCell ref="C28:C30"/>
    <mergeCell ref="D28:D30"/>
    <mergeCell ref="N28:N30"/>
    <mergeCell ref="P28:P30"/>
    <mergeCell ref="O28:O30"/>
    <mergeCell ref="B27:P27"/>
    <mergeCell ref="E28:E30"/>
    <mergeCell ref="F28:H28"/>
    <mergeCell ref="B28:B30"/>
    <mergeCell ref="M28:M30"/>
    <mergeCell ref="L28:L30"/>
    <mergeCell ref="K28:K30"/>
    <mergeCell ref="A15:A19"/>
    <mergeCell ref="B16:B19"/>
    <mergeCell ref="P16:P19"/>
    <mergeCell ref="C17:M17"/>
    <mergeCell ref="O17:O19"/>
    <mergeCell ref="C18:C19"/>
    <mergeCell ref="K18:K19"/>
    <mergeCell ref="L18:L19"/>
    <mergeCell ref="M18:M19"/>
    <mergeCell ref="C3:I3"/>
    <mergeCell ref="I4:I5"/>
    <mergeCell ref="K3:K5"/>
    <mergeCell ref="L3:L5"/>
    <mergeCell ref="I18:I19"/>
    <mergeCell ref="J18:J19"/>
    <mergeCell ref="F29:F30"/>
    <mergeCell ref="M3:M5"/>
    <mergeCell ref="Q3:Q5"/>
    <mergeCell ref="R3:R5"/>
    <mergeCell ref="A2:A5"/>
    <mergeCell ref="S2:S5"/>
    <mergeCell ref="J3:J5"/>
    <mergeCell ref="N3:N5"/>
    <mergeCell ref="B3:B5"/>
    <mergeCell ref="H4:H5"/>
  </mergeCells>
  <printOptions/>
  <pageMargins left="0.6692913385826772" right="0.7086614173228347" top="0.8661417322834646" bottom="0.7480314960629921" header="0.5118110236220472" footer="0.5118110236220472"/>
  <pageSetup horizontalDpi="600" verticalDpi="600" orientation="landscape" paperSize="8" scale="58" r:id="rId1"/>
  <headerFooter alignWithMargins="0">
    <oddFooter>&amp;C50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28"/>
  <sheetViews>
    <sheetView view="pageBreakPreview" zoomScale="90" zoomScaleSheetLayoutView="90" workbookViewId="0" topLeftCell="A1">
      <selection activeCell="C8" sqref="C8"/>
    </sheetView>
  </sheetViews>
  <sheetFormatPr defaultColWidth="8.796875" defaultRowHeight="14.25"/>
  <cols>
    <col min="1" max="1" width="11.59765625" style="0" customWidth="1"/>
    <col min="2" max="2" width="19" style="0" bestFit="1" customWidth="1"/>
    <col min="3" max="4" width="18.3984375" style="0" customWidth="1"/>
    <col min="5" max="10" width="18.69921875" style="0" customWidth="1"/>
    <col min="11" max="11" width="10.3984375" style="0" customWidth="1"/>
    <col min="13" max="14" width="11.59765625" style="0" bestFit="1" customWidth="1"/>
  </cols>
  <sheetData>
    <row r="1" spans="1:11" s="134" customFormat="1" ht="21.75" thickBot="1">
      <c r="A1" s="279" t="s">
        <v>65</v>
      </c>
      <c r="B1" s="279"/>
      <c r="C1" s="280"/>
      <c r="D1" s="280"/>
      <c r="E1" s="280"/>
      <c r="F1" s="280"/>
      <c r="G1" s="280"/>
      <c r="H1" s="280"/>
      <c r="I1" s="281" t="s">
        <v>40</v>
      </c>
      <c r="J1" s="280"/>
      <c r="K1" s="281" t="s">
        <v>1</v>
      </c>
    </row>
    <row r="2" spans="1:11" s="134" customFormat="1" ht="13.5">
      <c r="A2" s="445" t="s">
        <v>6</v>
      </c>
      <c r="B2" s="154"/>
      <c r="C2" s="155"/>
      <c r="D2" s="471" t="s">
        <v>186</v>
      </c>
      <c r="E2" s="138" t="s">
        <v>66</v>
      </c>
      <c r="F2" s="139"/>
      <c r="G2" s="139"/>
      <c r="H2" s="139"/>
      <c r="I2" s="139"/>
      <c r="J2" s="140"/>
      <c r="K2" s="472" t="s">
        <v>6</v>
      </c>
    </row>
    <row r="3" spans="1:11" s="134" customFormat="1" ht="13.5">
      <c r="A3" s="446"/>
      <c r="B3" s="142" t="s">
        <v>166</v>
      </c>
      <c r="C3" s="156" t="s">
        <v>67</v>
      </c>
      <c r="D3" s="426"/>
      <c r="E3" s="157" t="s">
        <v>68</v>
      </c>
      <c r="F3" s="105"/>
      <c r="G3" s="105"/>
      <c r="H3" s="105"/>
      <c r="I3" s="105"/>
      <c r="J3" s="143"/>
      <c r="K3" s="443"/>
    </row>
    <row r="4" spans="1:11" s="134" customFormat="1" ht="13.5">
      <c r="A4" s="446"/>
      <c r="B4" s="63" t="s">
        <v>167</v>
      </c>
      <c r="C4" s="158" t="s">
        <v>168</v>
      </c>
      <c r="D4" s="426"/>
      <c r="E4" s="104" t="s">
        <v>69</v>
      </c>
      <c r="F4" s="143"/>
      <c r="G4" s="104" t="s">
        <v>70</v>
      </c>
      <c r="H4" s="143"/>
      <c r="I4" s="143" t="s">
        <v>71</v>
      </c>
      <c r="J4" s="143"/>
      <c r="K4" s="443"/>
    </row>
    <row r="5" spans="1:14" s="134" customFormat="1" ht="13.5">
      <c r="A5" s="447"/>
      <c r="B5" s="159"/>
      <c r="C5" s="160"/>
      <c r="D5" s="427"/>
      <c r="E5" s="109" t="s">
        <v>72</v>
      </c>
      <c r="F5" s="109" t="s">
        <v>73</v>
      </c>
      <c r="G5" s="109" t="s">
        <v>72</v>
      </c>
      <c r="H5" s="109" t="s">
        <v>73</v>
      </c>
      <c r="I5" s="109" t="s">
        <v>72</v>
      </c>
      <c r="J5" s="109" t="s">
        <v>73</v>
      </c>
      <c r="K5" s="444"/>
      <c r="M5" s="353" t="s">
        <v>246</v>
      </c>
      <c r="N5" s="321" t="s">
        <v>247</v>
      </c>
    </row>
    <row r="6" spans="1:16" s="134" customFormat="1" ht="13.5" customHeight="1">
      <c r="A6" s="102" t="s">
        <v>16</v>
      </c>
      <c r="B6" s="230">
        <f>'第２表（その１）（公）'!J33-'第２表（その２）（公）'!M32</f>
        <v>238111050</v>
      </c>
      <c r="C6" s="231">
        <f>'第２表（その１）（公）'!N33-'第２表（その２）（公）'!Q32</f>
        <v>257273338</v>
      </c>
      <c r="D6" s="232">
        <v>118667815</v>
      </c>
      <c r="E6" s="232">
        <v>6616652670</v>
      </c>
      <c r="F6" s="232">
        <v>5022531346</v>
      </c>
      <c r="G6" s="232">
        <v>4844193362</v>
      </c>
      <c r="H6" s="232">
        <v>4545915113</v>
      </c>
      <c r="I6" s="232">
        <v>1772459308</v>
      </c>
      <c r="J6" s="233">
        <v>476616233</v>
      </c>
      <c r="K6" s="162" t="s">
        <v>16</v>
      </c>
      <c r="M6" s="134">
        <v>238111050</v>
      </c>
      <c r="N6" s="134">
        <v>257273338</v>
      </c>
      <c r="O6" s="321" t="str">
        <f>IF(B6=M6,"○","×")</f>
        <v>○</v>
      </c>
      <c r="P6" s="321" t="str">
        <f>IF(C6=N6,"○","×")</f>
        <v>○</v>
      </c>
    </row>
    <row r="7" spans="1:16" s="134" customFormat="1" ht="13.5" customHeight="1">
      <c r="A7" s="102" t="s">
        <v>17</v>
      </c>
      <c r="B7" s="230">
        <f>'第２表（その１）（公）'!J34-'第２表（その２）（公）'!M33</f>
        <v>100009</v>
      </c>
      <c r="C7" s="231">
        <f>'第２表（その１）（公）'!N34-'第２表（その２）（公）'!Q33</f>
        <v>3471486</v>
      </c>
      <c r="D7" s="232">
        <v>10826474</v>
      </c>
      <c r="E7" s="232">
        <v>2049194285</v>
      </c>
      <c r="F7" s="232">
        <v>1273106394</v>
      </c>
      <c r="G7" s="232">
        <v>1257345184</v>
      </c>
      <c r="H7" s="232">
        <v>1142931706</v>
      </c>
      <c r="I7" s="232">
        <v>791849101</v>
      </c>
      <c r="J7" s="233">
        <v>130174688</v>
      </c>
      <c r="K7" s="106" t="s">
        <v>17</v>
      </c>
      <c r="M7" s="134">
        <v>100009</v>
      </c>
      <c r="N7" s="134">
        <v>3471486</v>
      </c>
      <c r="O7" s="321" t="str">
        <f aca="true" t="shared" si="0" ref="O7:O22">IF(B7=M7,"○","×")</f>
        <v>○</v>
      </c>
      <c r="P7" s="321" t="str">
        <f aca="true" t="shared" si="1" ref="P7:P22">IF(C7=N7,"○","×")</f>
        <v>○</v>
      </c>
    </row>
    <row r="8" spans="1:16" s="134" customFormat="1" ht="13.5" customHeight="1">
      <c r="A8" s="102" t="s">
        <v>18</v>
      </c>
      <c r="B8" s="230">
        <f>'第２表（その１）（公）'!J35-'第２表（その２）（公）'!M34</f>
        <v>-60680721</v>
      </c>
      <c r="C8" s="231">
        <f>'第２表（その１）（公）'!N35-'第２表（その２）（公）'!Q34</f>
        <v>36008665</v>
      </c>
      <c r="D8" s="232">
        <v>353918930</v>
      </c>
      <c r="E8" s="232">
        <v>677996596</v>
      </c>
      <c r="F8" s="232">
        <v>546520333</v>
      </c>
      <c r="G8" s="232">
        <v>539040687</v>
      </c>
      <c r="H8" s="232">
        <v>512361799</v>
      </c>
      <c r="I8" s="232">
        <v>138955909</v>
      </c>
      <c r="J8" s="233">
        <v>34158534</v>
      </c>
      <c r="K8" s="106" t="s">
        <v>18</v>
      </c>
      <c r="M8" s="134">
        <v>-60680721</v>
      </c>
      <c r="N8" s="134">
        <v>36008665</v>
      </c>
      <c r="O8" s="321" t="str">
        <f t="shared" si="0"/>
        <v>○</v>
      </c>
      <c r="P8" s="321" t="str">
        <f t="shared" si="1"/>
        <v>○</v>
      </c>
    </row>
    <row r="9" spans="1:16" s="134" customFormat="1" ht="13.5" customHeight="1">
      <c r="A9" s="102" t="s">
        <v>19</v>
      </c>
      <c r="B9" s="230">
        <f>'第２表（その１）（公）'!J36-'第２表（その２）（公）'!M35</f>
        <v>-97730481</v>
      </c>
      <c r="C9" s="231">
        <f>'第２表（その１）（公）'!N36-'第２表（その２）（公）'!Q35</f>
        <v>54337041</v>
      </c>
      <c r="D9" s="232">
        <v>136269735</v>
      </c>
      <c r="E9" s="232">
        <v>712902470</v>
      </c>
      <c r="F9" s="232">
        <v>651810935</v>
      </c>
      <c r="G9" s="232">
        <v>653765791</v>
      </c>
      <c r="H9" s="232">
        <v>631170370</v>
      </c>
      <c r="I9" s="232">
        <v>59136679</v>
      </c>
      <c r="J9" s="233">
        <v>20640565</v>
      </c>
      <c r="K9" s="106" t="s">
        <v>19</v>
      </c>
      <c r="M9" s="134">
        <v>-97730481</v>
      </c>
      <c r="N9" s="134">
        <v>54337041</v>
      </c>
      <c r="O9" s="321" t="str">
        <f t="shared" si="0"/>
        <v>○</v>
      </c>
      <c r="P9" s="321" t="str">
        <f t="shared" si="1"/>
        <v>○</v>
      </c>
    </row>
    <row r="10" spans="1:16" s="134" customFormat="1" ht="13.5" customHeight="1">
      <c r="A10" s="121" t="s">
        <v>20</v>
      </c>
      <c r="B10" s="234">
        <f>'第２表（その１）（公）'!J37-'第２表（その２）（公）'!M36</f>
        <v>-26901872</v>
      </c>
      <c r="C10" s="235">
        <f>'第２表（その１）（公）'!N37-'第２表（その２）（公）'!Q36</f>
        <v>6583634</v>
      </c>
      <c r="D10" s="236">
        <v>352812461</v>
      </c>
      <c r="E10" s="236">
        <v>449770935</v>
      </c>
      <c r="F10" s="236">
        <v>439139584</v>
      </c>
      <c r="G10" s="236">
        <v>437482729</v>
      </c>
      <c r="H10" s="236">
        <v>431564639</v>
      </c>
      <c r="I10" s="236">
        <v>12288206</v>
      </c>
      <c r="J10" s="237">
        <v>7574945</v>
      </c>
      <c r="K10" s="127" t="s">
        <v>20</v>
      </c>
      <c r="M10" s="134">
        <v>-26901872</v>
      </c>
      <c r="N10" s="134">
        <v>6583634</v>
      </c>
      <c r="O10" s="321" t="str">
        <f t="shared" si="0"/>
        <v>○</v>
      </c>
      <c r="P10" s="321" t="str">
        <f t="shared" si="1"/>
        <v>○</v>
      </c>
    </row>
    <row r="11" spans="1:16" s="165" customFormat="1" ht="13.5" customHeight="1">
      <c r="A11" s="282" t="s">
        <v>21</v>
      </c>
      <c r="B11" s="238">
        <f>'第２表（その１）（公）'!J38-'第２表（その２）（公）'!M37</f>
        <v>-81899916</v>
      </c>
      <c r="C11" s="239">
        <f>'第２表（その１）（公）'!N38-'第２表（その２）（公）'!Q37</f>
        <v>70417268</v>
      </c>
      <c r="D11" s="240">
        <v>307210000</v>
      </c>
      <c r="E11" s="241">
        <v>1657239267</v>
      </c>
      <c r="F11" s="240">
        <v>1334114034</v>
      </c>
      <c r="G11" s="240">
        <v>1328872167</v>
      </c>
      <c r="H11" s="241">
        <v>1259598547</v>
      </c>
      <c r="I11" s="240">
        <v>328367100</v>
      </c>
      <c r="J11" s="242">
        <v>74515487</v>
      </c>
      <c r="K11" s="283" t="s">
        <v>21</v>
      </c>
      <c r="M11" s="165">
        <v>-81899916</v>
      </c>
      <c r="N11" s="165">
        <v>70417268</v>
      </c>
      <c r="O11" s="321" t="str">
        <f t="shared" si="0"/>
        <v>○</v>
      </c>
      <c r="P11" s="321" t="str">
        <f t="shared" si="1"/>
        <v>○</v>
      </c>
    </row>
    <row r="12" spans="1:16" s="165" customFormat="1" ht="13.5" customHeight="1">
      <c r="A12" s="145" t="s">
        <v>111</v>
      </c>
      <c r="B12" s="243">
        <f>'第２表（その１）（公）'!J39-'第２表（その２）（公）'!M38</f>
        <v>-43265081</v>
      </c>
      <c r="C12" s="244">
        <f>'第２表（その１）（公）'!N39-'第２表（その２）（公）'!Q38</f>
        <v>21460161</v>
      </c>
      <c r="D12" s="245">
        <v>514011000</v>
      </c>
      <c r="E12" s="233">
        <v>656162522</v>
      </c>
      <c r="F12" s="245">
        <v>572106594</v>
      </c>
      <c r="G12" s="245">
        <v>573772202</v>
      </c>
      <c r="H12" s="233">
        <v>551285416</v>
      </c>
      <c r="I12" s="245">
        <v>82390320</v>
      </c>
      <c r="J12" s="232">
        <v>20821178</v>
      </c>
      <c r="K12" s="283" t="s">
        <v>84</v>
      </c>
      <c r="M12" s="165">
        <v>-43265081</v>
      </c>
      <c r="N12" s="165">
        <v>21460161</v>
      </c>
      <c r="O12" s="321" t="str">
        <f t="shared" si="0"/>
        <v>○</v>
      </c>
      <c r="P12" s="321" t="str">
        <f t="shared" si="1"/>
        <v>○</v>
      </c>
    </row>
    <row r="13" spans="1:16" s="165" customFormat="1" ht="13.5" customHeight="1">
      <c r="A13" s="145" t="s">
        <v>113</v>
      </c>
      <c r="B13" s="243">
        <f>'第２表（その１）（公）'!J40-'第２表（その２）（公）'!M39</f>
        <v>-43945729</v>
      </c>
      <c r="C13" s="244">
        <f>'第２表（その１）（公）'!N40-'第２表（その２）（公）'!Q39</f>
        <v>63634264</v>
      </c>
      <c r="D13" s="245">
        <v>100299940</v>
      </c>
      <c r="E13" s="233">
        <v>1940406760</v>
      </c>
      <c r="F13" s="245">
        <v>1536246713</v>
      </c>
      <c r="G13" s="245">
        <v>1527487801</v>
      </c>
      <c r="H13" s="233">
        <v>1444230709</v>
      </c>
      <c r="I13" s="245">
        <v>412918959</v>
      </c>
      <c r="J13" s="232">
        <v>92016004</v>
      </c>
      <c r="K13" s="283" t="s">
        <v>85</v>
      </c>
      <c r="M13" s="165">
        <v>-43945729</v>
      </c>
      <c r="N13" s="165">
        <v>63634264</v>
      </c>
      <c r="O13" s="321" t="str">
        <f t="shared" si="0"/>
        <v>○</v>
      </c>
      <c r="P13" s="321" t="str">
        <f t="shared" si="1"/>
        <v>○</v>
      </c>
    </row>
    <row r="14" spans="1:16" s="165" customFormat="1" ht="13.5" customHeight="1">
      <c r="A14" s="145" t="s">
        <v>115</v>
      </c>
      <c r="B14" s="243">
        <f>'第２表（その１）（公）'!J41-'第２表（その２）（公）'!M40</f>
        <v>-89771257</v>
      </c>
      <c r="C14" s="244">
        <f>'第２表（その１）（公）'!N41-'第２表（その２）（公）'!Q40</f>
        <v>295920409</v>
      </c>
      <c r="D14" s="245">
        <v>232318729</v>
      </c>
      <c r="E14" s="233">
        <v>1957524899</v>
      </c>
      <c r="F14" s="245">
        <v>1725501951</v>
      </c>
      <c r="G14" s="245">
        <v>1682938356</v>
      </c>
      <c r="H14" s="233">
        <v>1624024947</v>
      </c>
      <c r="I14" s="245">
        <v>274586543</v>
      </c>
      <c r="J14" s="232">
        <v>101477004</v>
      </c>
      <c r="K14" s="283" t="s">
        <v>86</v>
      </c>
      <c r="M14" s="165">
        <v>-89771257</v>
      </c>
      <c r="N14" s="165">
        <v>295920409</v>
      </c>
      <c r="O14" s="321" t="str">
        <f t="shared" si="0"/>
        <v>○</v>
      </c>
      <c r="P14" s="321" t="str">
        <f t="shared" si="1"/>
        <v>○</v>
      </c>
    </row>
    <row r="15" spans="1:16" s="134" customFormat="1" ht="13.5" customHeight="1">
      <c r="A15" s="284" t="s">
        <v>22</v>
      </c>
      <c r="B15" s="246">
        <f>'第２表（その１）（公）'!J42-'第２表（その２）（公）'!M41</f>
        <v>26832785</v>
      </c>
      <c r="C15" s="247">
        <f>'第２表（その１）（公）'!N42-'第２表（その２）（公）'!Q41</f>
        <v>95731680</v>
      </c>
      <c r="D15" s="248">
        <v>40046834</v>
      </c>
      <c r="E15" s="237">
        <v>378202253</v>
      </c>
      <c r="F15" s="248">
        <v>354797371</v>
      </c>
      <c r="G15" s="248">
        <v>355137394</v>
      </c>
      <c r="H15" s="237">
        <v>345839294</v>
      </c>
      <c r="I15" s="248">
        <v>23064859</v>
      </c>
      <c r="J15" s="236">
        <v>8958077</v>
      </c>
      <c r="K15" s="285" t="s">
        <v>22</v>
      </c>
      <c r="M15" s="134">
        <v>26832785</v>
      </c>
      <c r="N15" s="134">
        <v>95731680</v>
      </c>
      <c r="O15" s="321" t="str">
        <f t="shared" si="0"/>
        <v>○</v>
      </c>
      <c r="P15" s="321" t="str">
        <f t="shared" si="1"/>
        <v>○</v>
      </c>
    </row>
    <row r="16" spans="1:16" s="134" customFormat="1" ht="13.5" customHeight="1">
      <c r="A16" s="145" t="s">
        <v>23</v>
      </c>
      <c r="B16" s="243">
        <f>'第２表（その１）（公）'!J43-'第２表（その２）（公）'!M42</f>
        <v>1157913</v>
      </c>
      <c r="C16" s="244">
        <f>'第２表（その１）（公）'!N43-'第２表（その２）（公）'!Q42</f>
        <v>8703468</v>
      </c>
      <c r="D16" s="245">
        <v>111845258</v>
      </c>
      <c r="E16" s="233">
        <v>47909484</v>
      </c>
      <c r="F16" s="245">
        <v>43652900</v>
      </c>
      <c r="G16" s="245">
        <v>44586300</v>
      </c>
      <c r="H16" s="233">
        <v>42576700</v>
      </c>
      <c r="I16" s="245">
        <v>3323184</v>
      </c>
      <c r="J16" s="232">
        <v>1076200</v>
      </c>
      <c r="K16" s="283" t="s">
        <v>23</v>
      </c>
      <c r="M16" s="134">
        <v>1157913</v>
      </c>
      <c r="N16" s="134">
        <v>8703468</v>
      </c>
      <c r="O16" s="321" t="str">
        <f t="shared" si="0"/>
        <v>○</v>
      </c>
      <c r="P16" s="321" t="str">
        <f t="shared" si="1"/>
        <v>○</v>
      </c>
    </row>
    <row r="17" spans="1:16" s="134" customFormat="1" ht="13.5" customHeight="1">
      <c r="A17" s="145" t="s">
        <v>146</v>
      </c>
      <c r="B17" s="243">
        <f>'第２表（その１）（公）'!J44-'第２表（その２）（公）'!M43</f>
        <v>-12181345</v>
      </c>
      <c r="C17" s="244">
        <f>'第２表（その１）（公）'!N44-'第２表（その２）（公）'!Q43</f>
        <v>6974734</v>
      </c>
      <c r="D17" s="245">
        <v>255953313</v>
      </c>
      <c r="E17" s="233">
        <v>207036905</v>
      </c>
      <c r="F17" s="245">
        <v>202040686</v>
      </c>
      <c r="G17" s="245">
        <v>201653699</v>
      </c>
      <c r="H17" s="233">
        <v>198274899</v>
      </c>
      <c r="I17" s="245">
        <v>5383206</v>
      </c>
      <c r="J17" s="232">
        <v>3765787</v>
      </c>
      <c r="K17" s="283" t="s">
        <v>87</v>
      </c>
      <c r="M17" s="134">
        <v>-12181345</v>
      </c>
      <c r="N17" s="134">
        <v>6974734</v>
      </c>
      <c r="O17" s="321" t="str">
        <f t="shared" si="0"/>
        <v>○</v>
      </c>
      <c r="P17" s="321" t="str">
        <f t="shared" si="1"/>
        <v>○</v>
      </c>
    </row>
    <row r="18" spans="1:16" s="134" customFormat="1" ht="13.5" customHeight="1">
      <c r="A18" s="145" t="s">
        <v>169</v>
      </c>
      <c r="B18" s="243">
        <f>'第２表（その１）（公）'!J45-'第２表（その２）（公）'!M44</f>
        <v>-36094029</v>
      </c>
      <c r="C18" s="244">
        <f>'第２表（その１）（公）'!N45-'第２表（その２）（公）'!Q44</f>
        <v>3928931</v>
      </c>
      <c r="D18" s="245">
        <v>27928501</v>
      </c>
      <c r="E18" s="233">
        <v>507160069</v>
      </c>
      <c r="F18" s="245">
        <v>441801438</v>
      </c>
      <c r="G18" s="245">
        <v>439441005</v>
      </c>
      <c r="H18" s="233">
        <v>423609649</v>
      </c>
      <c r="I18" s="245">
        <v>67719064</v>
      </c>
      <c r="J18" s="232">
        <v>18191789</v>
      </c>
      <c r="K18" s="283" t="s">
        <v>88</v>
      </c>
      <c r="M18" s="134">
        <v>-36094029</v>
      </c>
      <c r="N18" s="134">
        <v>3928931</v>
      </c>
      <c r="O18" s="321" t="str">
        <f t="shared" si="0"/>
        <v>○</v>
      </c>
      <c r="P18" s="321" t="str">
        <f t="shared" si="1"/>
        <v>○</v>
      </c>
    </row>
    <row r="19" spans="1:16" s="134" customFormat="1" ht="13.5" customHeight="1">
      <c r="A19" s="145" t="s">
        <v>24</v>
      </c>
      <c r="B19" s="243">
        <f>'第２表（その１）（公）'!J46-'第２表（その２）（公）'!M45</f>
        <v>3898788</v>
      </c>
      <c r="C19" s="244">
        <f>'第２表（その１）（公）'!N46-'第２表（その２）（公）'!Q45</f>
        <v>116164933</v>
      </c>
      <c r="D19" s="245">
        <v>77349147</v>
      </c>
      <c r="E19" s="233">
        <v>244281271</v>
      </c>
      <c r="F19" s="245">
        <v>221333412</v>
      </c>
      <c r="G19" s="245">
        <v>216714742</v>
      </c>
      <c r="H19" s="233">
        <v>211545946</v>
      </c>
      <c r="I19" s="245">
        <v>27566529</v>
      </c>
      <c r="J19" s="232">
        <v>9787466</v>
      </c>
      <c r="K19" s="283" t="s">
        <v>24</v>
      </c>
      <c r="M19" s="134">
        <v>3898788</v>
      </c>
      <c r="N19" s="134">
        <v>116164933</v>
      </c>
      <c r="O19" s="321" t="str">
        <f t="shared" si="0"/>
        <v>○</v>
      </c>
      <c r="P19" s="321" t="str">
        <f t="shared" si="1"/>
        <v>○</v>
      </c>
    </row>
    <row r="20" spans="1:16" s="134" customFormat="1" ht="13.5" customHeight="1">
      <c r="A20" s="284" t="s">
        <v>25</v>
      </c>
      <c r="B20" s="246">
        <f>'第２表（その１）（公）'!J47-'第２表（その２）（公）'!M46</f>
        <v>-14602803</v>
      </c>
      <c r="C20" s="247">
        <f>'第２表（その１）（公）'!N47-'第２表（その２）（公）'!Q46</f>
        <v>11791889</v>
      </c>
      <c r="D20" s="248">
        <v>196379004</v>
      </c>
      <c r="E20" s="237">
        <v>224626513</v>
      </c>
      <c r="F20" s="248">
        <v>185176017</v>
      </c>
      <c r="G20" s="248">
        <v>186970600</v>
      </c>
      <c r="H20" s="237">
        <v>180965900</v>
      </c>
      <c r="I20" s="248">
        <v>37655913</v>
      </c>
      <c r="J20" s="236">
        <v>4210117</v>
      </c>
      <c r="K20" s="285" t="s">
        <v>25</v>
      </c>
      <c r="M20" s="134">
        <v>-14602803</v>
      </c>
      <c r="N20" s="134">
        <v>11791889</v>
      </c>
      <c r="O20" s="321" t="str">
        <f t="shared" si="0"/>
        <v>○</v>
      </c>
      <c r="P20" s="321" t="str">
        <f t="shared" si="1"/>
        <v>○</v>
      </c>
    </row>
    <row r="21" spans="1:16" s="134" customFormat="1" ht="13.5" customHeight="1">
      <c r="A21" s="145" t="s">
        <v>190</v>
      </c>
      <c r="B21" s="243">
        <f>'第２表（その１）（公）'!J48-'第２表（その２）（公）'!M47</f>
        <v>-4993237</v>
      </c>
      <c r="C21" s="244">
        <f>'第２表（その１）（公）'!N48-'第２表（その２）（公）'!Q47</f>
        <v>0</v>
      </c>
      <c r="D21" s="245">
        <v>239238355</v>
      </c>
      <c r="E21" s="233">
        <v>129109893</v>
      </c>
      <c r="F21" s="245">
        <v>122491222</v>
      </c>
      <c r="G21" s="245">
        <v>122851900</v>
      </c>
      <c r="H21" s="233">
        <v>119276420</v>
      </c>
      <c r="I21" s="245">
        <v>6257993</v>
      </c>
      <c r="J21" s="232">
        <v>3214802</v>
      </c>
      <c r="K21" s="283" t="s">
        <v>89</v>
      </c>
      <c r="M21" s="134">
        <v>-4993237</v>
      </c>
      <c r="N21" s="134">
        <v>0</v>
      </c>
      <c r="O21" s="321" t="str">
        <f t="shared" si="0"/>
        <v>○</v>
      </c>
      <c r="P21" s="321" t="str">
        <f t="shared" si="1"/>
        <v>○</v>
      </c>
    </row>
    <row r="22" spans="1:16" s="134" customFormat="1" ht="13.5" customHeight="1">
      <c r="A22" s="145" t="s">
        <v>93</v>
      </c>
      <c r="B22" s="243">
        <f>'第２表（その１）（公）'!J49-'第２表（その２）（公）'!M48</f>
        <v>-22963002</v>
      </c>
      <c r="C22" s="244">
        <f>'第２表（その１）（公）'!N49-'第２表（その２）（公）'!Q48</f>
        <v>6519799</v>
      </c>
      <c r="D22" s="245">
        <v>156333239</v>
      </c>
      <c r="E22" s="233">
        <v>326611850</v>
      </c>
      <c r="F22" s="245">
        <v>311524974</v>
      </c>
      <c r="G22" s="245">
        <v>312648905</v>
      </c>
      <c r="H22" s="233">
        <v>307231305</v>
      </c>
      <c r="I22" s="245">
        <v>13962945</v>
      </c>
      <c r="J22" s="232">
        <v>4293669</v>
      </c>
      <c r="K22" s="283" t="s">
        <v>90</v>
      </c>
      <c r="M22" s="134">
        <v>-22963002</v>
      </c>
      <c r="N22" s="134">
        <v>6519799</v>
      </c>
      <c r="O22" s="321" t="str">
        <f t="shared" si="0"/>
        <v>○</v>
      </c>
      <c r="P22" s="321" t="str">
        <f t="shared" si="1"/>
        <v>○</v>
      </c>
    </row>
    <row r="23" spans="1:16" s="165" customFormat="1" ht="13.5" customHeight="1">
      <c r="A23" s="278" t="s">
        <v>191</v>
      </c>
      <c r="B23" s="249">
        <f>SUM(B6:B22)</f>
        <v>-264928928</v>
      </c>
      <c r="C23" s="250">
        <f aca="true" t="shared" si="2" ref="C23:J23">SUM(C6:C22)</f>
        <v>1058921700</v>
      </c>
      <c r="D23" s="249">
        <f t="shared" si="2"/>
        <v>3231408735</v>
      </c>
      <c r="E23" s="250">
        <f t="shared" si="2"/>
        <v>18782788642</v>
      </c>
      <c r="F23" s="249">
        <f t="shared" si="2"/>
        <v>14983895904</v>
      </c>
      <c r="G23" s="249">
        <f t="shared" si="2"/>
        <v>14724902824</v>
      </c>
      <c r="H23" s="250">
        <f t="shared" si="2"/>
        <v>13972403359</v>
      </c>
      <c r="I23" s="249">
        <f t="shared" si="2"/>
        <v>4057885818</v>
      </c>
      <c r="J23" s="251">
        <f t="shared" si="2"/>
        <v>1011492545</v>
      </c>
      <c r="K23" s="270" t="s">
        <v>197</v>
      </c>
      <c r="M23" s="165">
        <v>-264928928</v>
      </c>
      <c r="N23" s="165">
        <v>1058921700</v>
      </c>
      <c r="O23" s="321" t="str">
        <f aca="true" t="shared" si="3" ref="O23:O28">IF(B23=M23,"○","×")</f>
        <v>○</v>
      </c>
      <c r="P23" s="321" t="str">
        <f aca="true" t="shared" si="4" ref="P23:P28">IF(C23=N23,"○","×")</f>
        <v>○</v>
      </c>
    </row>
    <row r="24" spans="1:16" s="165" customFormat="1" ht="13.5" customHeight="1">
      <c r="A24" s="145" t="s">
        <v>26</v>
      </c>
      <c r="B24" s="243">
        <f>'第２表（その１、その２） (組)'!N6-'第２表（その１、その２） (組)'!K31</f>
        <v>-93145606</v>
      </c>
      <c r="C24" s="244">
        <f>'第２表（その１、その２） (組)'!R6-'第２表（その１、その２） (組)'!O31</f>
        <v>87226988</v>
      </c>
      <c r="D24" s="245">
        <v>814576000</v>
      </c>
      <c r="E24" s="233">
        <v>293743000</v>
      </c>
      <c r="F24" s="245">
        <v>293743000</v>
      </c>
      <c r="G24" s="245">
        <v>293743000</v>
      </c>
      <c r="H24" s="233">
        <v>293743000</v>
      </c>
      <c r="I24" s="252">
        <v>0</v>
      </c>
      <c r="J24" s="253">
        <v>0</v>
      </c>
      <c r="K24" s="283" t="s">
        <v>26</v>
      </c>
      <c r="M24" s="165">
        <v>-93145606</v>
      </c>
      <c r="N24" s="165">
        <v>87226988</v>
      </c>
      <c r="O24" s="321" t="str">
        <f t="shared" si="3"/>
        <v>○</v>
      </c>
      <c r="P24" s="321" t="str">
        <f t="shared" si="4"/>
        <v>○</v>
      </c>
    </row>
    <row r="25" spans="1:16" s="165" customFormat="1" ht="13.5" customHeight="1">
      <c r="A25" s="145" t="s">
        <v>27</v>
      </c>
      <c r="B25" s="243">
        <f>'第２表（その１、その２） (組)'!N7-'第２表（その１、その２） (組)'!K32</f>
        <v>-2372117</v>
      </c>
      <c r="C25" s="244">
        <f>'第２表（その１、その２） (組)'!R7-'第２表（その１、その２） (組)'!O32</f>
        <v>67590680</v>
      </c>
      <c r="D25" s="245">
        <v>180487276</v>
      </c>
      <c r="E25" s="233">
        <v>387679500</v>
      </c>
      <c r="F25" s="245">
        <v>387679500</v>
      </c>
      <c r="G25" s="245">
        <v>387679500</v>
      </c>
      <c r="H25" s="233">
        <v>387679500</v>
      </c>
      <c r="I25" s="252">
        <v>0</v>
      </c>
      <c r="J25" s="253">
        <v>0</v>
      </c>
      <c r="K25" s="283" t="s">
        <v>27</v>
      </c>
      <c r="M25" s="165">
        <v>-2372117</v>
      </c>
      <c r="N25" s="165">
        <v>67590680</v>
      </c>
      <c r="O25" s="321" t="str">
        <f t="shared" si="3"/>
        <v>○</v>
      </c>
      <c r="P25" s="321" t="str">
        <f t="shared" si="4"/>
        <v>○</v>
      </c>
    </row>
    <row r="26" spans="1:16" s="165" customFormat="1" ht="13.5" customHeight="1">
      <c r="A26" s="121" t="s">
        <v>28</v>
      </c>
      <c r="B26" s="246">
        <f>'第２表（その１、その２） (組)'!N8-'第２表（その１、その２） (組)'!K33</f>
        <v>6535393</v>
      </c>
      <c r="C26" s="247">
        <f>'第２表（その１、その２） (組)'!R8-'第２表（その１、その２） (組)'!O33</f>
        <v>31995613</v>
      </c>
      <c r="D26" s="248">
        <v>191669500</v>
      </c>
      <c r="E26" s="237">
        <v>109330300</v>
      </c>
      <c r="F26" s="248">
        <v>109330300</v>
      </c>
      <c r="G26" s="248">
        <v>109330300</v>
      </c>
      <c r="H26" s="237">
        <v>109330300</v>
      </c>
      <c r="I26" s="254">
        <v>0</v>
      </c>
      <c r="J26" s="255">
        <v>0</v>
      </c>
      <c r="K26" s="127" t="s">
        <v>28</v>
      </c>
      <c r="M26" s="165">
        <v>6535393</v>
      </c>
      <c r="N26" s="165">
        <v>31995613</v>
      </c>
      <c r="O26" s="321" t="str">
        <f t="shared" si="3"/>
        <v>○</v>
      </c>
      <c r="P26" s="321" t="str">
        <f t="shared" si="4"/>
        <v>○</v>
      </c>
    </row>
    <row r="27" spans="1:16" s="165" customFormat="1" ht="13.5" customHeight="1" thickBot="1">
      <c r="A27" s="289" t="s">
        <v>29</v>
      </c>
      <c r="B27" s="290">
        <f>SUM(B24:B26)</f>
        <v>-88982330</v>
      </c>
      <c r="C27" s="291">
        <f aca="true" t="shared" si="5" ref="C27:I27">SUM(C24:C26)</f>
        <v>186813281</v>
      </c>
      <c r="D27" s="292">
        <f t="shared" si="5"/>
        <v>1186732776</v>
      </c>
      <c r="E27" s="291">
        <f t="shared" si="5"/>
        <v>790752800</v>
      </c>
      <c r="F27" s="292">
        <f t="shared" si="5"/>
        <v>790752800</v>
      </c>
      <c r="G27" s="292">
        <f t="shared" si="5"/>
        <v>790752800</v>
      </c>
      <c r="H27" s="291">
        <f t="shared" si="5"/>
        <v>790752800</v>
      </c>
      <c r="I27" s="292">
        <f t="shared" si="5"/>
        <v>0</v>
      </c>
      <c r="J27" s="293">
        <f>SUM(J24:J26)</f>
        <v>0</v>
      </c>
      <c r="K27" s="294" t="s">
        <v>198</v>
      </c>
      <c r="M27" s="165">
        <v>-88982330</v>
      </c>
      <c r="N27" s="165">
        <v>186813281</v>
      </c>
      <c r="O27" s="321" t="str">
        <f t="shared" si="3"/>
        <v>○</v>
      </c>
      <c r="P27" s="321" t="str">
        <f t="shared" si="4"/>
        <v>○</v>
      </c>
    </row>
    <row r="28" spans="1:16" s="134" customFormat="1" ht="13.5" customHeight="1" thickBot="1" thickTop="1">
      <c r="A28" s="267" t="s">
        <v>30</v>
      </c>
      <c r="B28" s="286">
        <f>SUM(B27,B23)</f>
        <v>-353911258</v>
      </c>
      <c r="C28" s="286">
        <f>SUM(C27,C23)</f>
        <v>1245734981</v>
      </c>
      <c r="D28" s="286">
        <f aca="true" t="shared" si="6" ref="D28:I28">SUM(D27,D23)</f>
        <v>4418141511</v>
      </c>
      <c r="E28" s="287">
        <f t="shared" si="6"/>
        <v>19573541442</v>
      </c>
      <c r="F28" s="286">
        <f t="shared" si="6"/>
        <v>15774648704</v>
      </c>
      <c r="G28" s="288">
        <f t="shared" si="6"/>
        <v>15515655624</v>
      </c>
      <c r="H28" s="287">
        <f t="shared" si="6"/>
        <v>14763156159</v>
      </c>
      <c r="I28" s="286">
        <f t="shared" si="6"/>
        <v>4057885818</v>
      </c>
      <c r="J28" s="288">
        <f>SUM(J27,J23)</f>
        <v>1011492545</v>
      </c>
      <c r="K28" s="271" t="s">
        <v>199</v>
      </c>
      <c r="M28" s="134">
        <v>-353911258</v>
      </c>
      <c r="N28" s="134">
        <v>1245734981</v>
      </c>
      <c r="O28" s="321" t="str">
        <f t="shared" si="3"/>
        <v>○</v>
      </c>
      <c r="P28" s="321" t="str">
        <f t="shared" si="4"/>
        <v>○</v>
      </c>
    </row>
  </sheetData>
  <sheetProtection/>
  <mergeCells count="3">
    <mergeCell ref="A2:A5"/>
    <mergeCell ref="D2:D5"/>
    <mergeCell ref="K2:K5"/>
  </mergeCells>
  <printOptions/>
  <pageMargins left="1.1023622047244095" right="0.7480314960629921" top="0.9448818897637796" bottom="0.6692913385826772" header="0.5118110236220472" footer="0.5118110236220472"/>
  <pageSetup fitToHeight="0" fitToWidth="1" horizontalDpi="600" verticalDpi="600" orientation="landscape" paperSize="9" scale="67" r:id="rId1"/>
  <headerFooter alignWithMargins="0">
    <oddFooter>&amp;C51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57"/>
  <sheetViews>
    <sheetView view="pageBreakPreview" zoomScale="85" zoomScaleSheetLayoutView="85" workbookViewId="0" topLeftCell="A1">
      <selection activeCell="B44" sqref="B44"/>
    </sheetView>
  </sheetViews>
  <sheetFormatPr defaultColWidth="8.796875" defaultRowHeight="14.25"/>
  <cols>
    <col min="1" max="1" width="10.59765625" style="0" customWidth="1"/>
    <col min="2" max="2" width="15.8984375" style="0" customWidth="1"/>
    <col min="3" max="3" width="17.19921875" style="0" bestFit="1" customWidth="1"/>
    <col min="4" max="4" width="14.5" style="0" customWidth="1"/>
    <col min="5" max="5" width="14.09765625" style="0" customWidth="1"/>
    <col min="6" max="6" width="15.8984375" style="0" customWidth="1"/>
    <col min="7" max="7" width="15.3984375" style="0" customWidth="1"/>
    <col min="8" max="8" width="16.69921875" style="0" bestFit="1" customWidth="1"/>
    <col min="9" max="9" width="15.09765625" style="0" customWidth="1"/>
    <col min="10" max="10" width="12.69921875" style="0" bestFit="1" customWidth="1"/>
    <col min="11" max="11" width="19.19921875" style="0" bestFit="1" customWidth="1"/>
    <col min="12" max="12" width="14.69921875" style="0" bestFit="1" customWidth="1"/>
    <col min="13" max="13" width="15.59765625" style="0" customWidth="1"/>
    <col min="14" max="14" width="10.3984375" style="0" customWidth="1"/>
  </cols>
  <sheetData>
    <row r="1" spans="1:14" ht="21.75" thickBot="1">
      <c r="A1" s="5" t="s">
        <v>74</v>
      </c>
      <c r="L1" s="6" t="s">
        <v>32</v>
      </c>
      <c r="M1" s="13" t="s">
        <v>1</v>
      </c>
      <c r="N1" s="13"/>
    </row>
    <row r="2" spans="1:14" ht="13.5">
      <c r="A2" s="101"/>
      <c r="B2" s="464" t="s">
        <v>194</v>
      </c>
      <c r="C2" s="465"/>
      <c r="D2" s="465"/>
      <c r="E2" s="473"/>
      <c r="F2" s="464" t="s">
        <v>258</v>
      </c>
      <c r="G2" s="465"/>
      <c r="H2" s="465"/>
      <c r="I2" s="465"/>
      <c r="J2" s="465"/>
      <c r="K2" s="465"/>
      <c r="L2" s="465"/>
      <c r="M2" s="466"/>
      <c r="N2" s="165"/>
    </row>
    <row r="3" spans="1:13" ht="13.5">
      <c r="A3" s="102" t="s">
        <v>6</v>
      </c>
      <c r="B3" s="103" t="s">
        <v>42</v>
      </c>
      <c r="C3" s="359" t="s">
        <v>253</v>
      </c>
      <c r="D3" s="428" t="s">
        <v>50</v>
      </c>
      <c r="E3" s="428" t="s">
        <v>75</v>
      </c>
      <c r="F3" s="104" t="s">
        <v>76</v>
      </c>
      <c r="G3" s="105"/>
      <c r="H3" s="105"/>
      <c r="I3" s="105"/>
      <c r="J3" s="105"/>
      <c r="K3" s="105"/>
      <c r="L3" s="105"/>
      <c r="M3" s="106" t="s">
        <v>6</v>
      </c>
    </row>
    <row r="4" spans="1:13" ht="13.5">
      <c r="A4" s="107"/>
      <c r="B4" s="108" t="s">
        <v>170</v>
      </c>
      <c r="C4" s="108" t="s">
        <v>254</v>
      </c>
      <c r="D4" s="423"/>
      <c r="E4" s="423"/>
      <c r="F4" s="109" t="s">
        <v>46</v>
      </c>
      <c r="G4" s="109" t="s">
        <v>57</v>
      </c>
      <c r="H4" s="109" t="s">
        <v>58</v>
      </c>
      <c r="I4" s="110" t="s">
        <v>59</v>
      </c>
      <c r="J4" s="111" t="s">
        <v>171</v>
      </c>
      <c r="K4" s="108" t="s">
        <v>60</v>
      </c>
      <c r="L4" s="108" t="s">
        <v>37</v>
      </c>
      <c r="M4" s="112"/>
    </row>
    <row r="5" spans="1:13" ht="13.5" customHeight="1">
      <c r="A5" s="102" t="s">
        <v>16</v>
      </c>
      <c r="B5" s="113">
        <v>8643287</v>
      </c>
      <c r="C5" s="113">
        <v>39222653</v>
      </c>
      <c r="D5" s="113">
        <v>2695147</v>
      </c>
      <c r="E5" s="114">
        <f aca="true" t="shared" si="0" ref="E5:E21">SUM(B5:D5)</f>
        <v>50561087</v>
      </c>
      <c r="F5" s="113">
        <v>31694012</v>
      </c>
      <c r="G5" s="113">
        <v>188044</v>
      </c>
      <c r="H5" s="114">
        <f>SUM(F5:G5)</f>
        <v>31882056</v>
      </c>
      <c r="I5" s="115">
        <v>7340597</v>
      </c>
      <c r="J5" s="116">
        <v>0</v>
      </c>
      <c r="K5" s="117">
        <v>0</v>
      </c>
      <c r="L5" s="114">
        <f>SUM(H5,I5,J5,K5)</f>
        <v>39222653</v>
      </c>
      <c r="M5" s="106" t="s">
        <v>16</v>
      </c>
    </row>
    <row r="6" spans="1:13" ht="13.5" customHeight="1">
      <c r="A6" s="102" t="s">
        <v>17</v>
      </c>
      <c r="B6" s="113">
        <v>3759512</v>
      </c>
      <c r="C6" s="113">
        <v>13345543</v>
      </c>
      <c r="D6" s="113">
        <v>65901</v>
      </c>
      <c r="E6" s="114">
        <f t="shared" si="0"/>
        <v>17170956</v>
      </c>
      <c r="F6" s="113">
        <v>10968451</v>
      </c>
      <c r="G6" s="113">
        <v>2240</v>
      </c>
      <c r="H6" s="114">
        <f aca="true" t="shared" si="1" ref="H6:H21">SUM(F6:G6)</f>
        <v>10970691</v>
      </c>
      <c r="I6" s="118">
        <v>2374852</v>
      </c>
      <c r="J6" s="119">
        <v>0</v>
      </c>
      <c r="K6" s="120">
        <v>0</v>
      </c>
      <c r="L6" s="114">
        <f aca="true" t="shared" si="2" ref="L6:L21">SUM(H6,I6,J6,K6)</f>
        <v>13345543</v>
      </c>
      <c r="M6" s="106" t="s">
        <v>17</v>
      </c>
    </row>
    <row r="7" spans="1:13" ht="13.5" customHeight="1">
      <c r="A7" s="102" t="s">
        <v>18</v>
      </c>
      <c r="B7" s="113">
        <v>735324</v>
      </c>
      <c r="C7" s="113">
        <v>7743581</v>
      </c>
      <c r="D7" s="113">
        <v>883674</v>
      </c>
      <c r="E7" s="114">
        <f t="shared" si="0"/>
        <v>9362579</v>
      </c>
      <c r="F7" s="113">
        <v>5784716</v>
      </c>
      <c r="G7" s="113">
        <v>58356</v>
      </c>
      <c r="H7" s="114">
        <f t="shared" si="1"/>
        <v>5843072</v>
      </c>
      <c r="I7" s="118">
        <v>1896102</v>
      </c>
      <c r="J7" s="119">
        <v>4407</v>
      </c>
      <c r="K7" s="120">
        <v>0</v>
      </c>
      <c r="L7" s="114">
        <f t="shared" si="2"/>
        <v>7743581</v>
      </c>
      <c r="M7" s="106" t="s">
        <v>18</v>
      </c>
    </row>
    <row r="8" spans="1:13" ht="13.5" customHeight="1">
      <c r="A8" s="102" t="s">
        <v>19</v>
      </c>
      <c r="B8" s="113">
        <v>308922</v>
      </c>
      <c r="C8" s="113">
        <v>10368803</v>
      </c>
      <c r="D8" s="113">
        <v>0</v>
      </c>
      <c r="E8" s="114">
        <f t="shared" si="0"/>
        <v>10677725</v>
      </c>
      <c r="F8" s="113">
        <v>7751602</v>
      </c>
      <c r="G8" s="113">
        <v>53611</v>
      </c>
      <c r="H8" s="114">
        <f t="shared" si="1"/>
        <v>7805213</v>
      </c>
      <c r="I8" s="118">
        <v>2563590</v>
      </c>
      <c r="J8" s="119">
        <v>0</v>
      </c>
      <c r="K8" s="120">
        <v>0</v>
      </c>
      <c r="L8" s="114">
        <f t="shared" si="2"/>
        <v>10368803</v>
      </c>
      <c r="M8" s="106" t="s">
        <v>19</v>
      </c>
    </row>
    <row r="9" spans="1:13" ht="13.5" customHeight="1">
      <c r="A9" s="121" t="s">
        <v>20</v>
      </c>
      <c r="B9" s="122">
        <v>326964</v>
      </c>
      <c r="C9" s="122">
        <v>2925524</v>
      </c>
      <c r="D9" s="122">
        <v>0</v>
      </c>
      <c r="E9" s="123">
        <f t="shared" si="0"/>
        <v>3252488</v>
      </c>
      <c r="F9" s="122">
        <v>2607948</v>
      </c>
      <c r="G9" s="122">
        <v>77348</v>
      </c>
      <c r="H9" s="123">
        <f t="shared" si="1"/>
        <v>2685296</v>
      </c>
      <c r="I9" s="124">
        <v>240228</v>
      </c>
      <c r="J9" s="125">
        <v>0</v>
      </c>
      <c r="K9" s="126">
        <v>0</v>
      </c>
      <c r="L9" s="114">
        <f t="shared" si="2"/>
        <v>2925524</v>
      </c>
      <c r="M9" s="127" t="s">
        <v>20</v>
      </c>
    </row>
    <row r="10" spans="1:13" s="3" customFormat="1" ht="13.5" customHeight="1">
      <c r="A10" s="102" t="s">
        <v>21</v>
      </c>
      <c r="B10" s="113">
        <v>2037892</v>
      </c>
      <c r="C10" s="113">
        <v>18674389</v>
      </c>
      <c r="D10" s="113">
        <v>95774</v>
      </c>
      <c r="E10" s="114">
        <f t="shared" si="0"/>
        <v>20808055</v>
      </c>
      <c r="F10" s="113">
        <v>15348298</v>
      </c>
      <c r="G10" s="113">
        <v>110731</v>
      </c>
      <c r="H10" s="114">
        <f t="shared" si="1"/>
        <v>15459029</v>
      </c>
      <c r="I10" s="115">
        <v>3215360</v>
      </c>
      <c r="J10" s="116">
        <v>0</v>
      </c>
      <c r="K10" s="120">
        <v>0</v>
      </c>
      <c r="L10" s="128">
        <f t="shared" si="2"/>
        <v>18674389</v>
      </c>
      <c r="M10" s="106" t="s">
        <v>21</v>
      </c>
    </row>
    <row r="11" spans="1:13" s="3" customFormat="1" ht="13.5" customHeight="1">
      <c r="A11" s="102" t="s">
        <v>111</v>
      </c>
      <c r="B11" s="113">
        <v>601616</v>
      </c>
      <c r="C11" s="113">
        <v>10451757</v>
      </c>
      <c r="D11" s="113">
        <v>0</v>
      </c>
      <c r="E11" s="114">
        <f t="shared" si="0"/>
        <v>11053373</v>
      </c>
      <c r="F11" s="113">
        <v>7801210</v>
      </c>
      <c r="G11" s="113">
        <v>33365</v>
      </c>
      <c r="H11" s="114">
        <f t="shared" si="1"/>
        <v>7834575</v>
      </c>
      <c r="I11" s="118">
        <v>2480133</v>
      </c>
      <c r="J11" s="119">
        <v>0</v>
      </c>
      <c r="K11" s="120">
        <v>0</v>
      </c>
      <c r="L11" s="114">
        <f t="shared" si="2"/>
        <v>10314708</v>
      </c>
      <c r="M11" s="106" t="s">
        <v>84</v>
      </c>
    </row>
    <row r="12" spans="1:13" s="3" customFormat="1" ht="13.5" customHeight="1">
      <c r="A12" s="102" t="s">
        <v>113</v>
      </c>
      <c r="B12" s="113">
        <v>3726022</v>
      </c>
      <c r="C12" s="113">
        <v>6089299</v>
      </c>
      <c r="D12" s="113">
        <v>0</v>
      </c>
      <c r="E12" s="114">
        <f t="shared" si="0"/>
        <v>9815321</v>
      </c>
      <c r="F12" s="113">
        <v>5302819</v>
      </c>
      <c r="G12" s="113">
        <v>81234</v>
      </c>
      <c r="H12" s="114">
        <f t="shared" si="1"/>
        <v>5384053</v>
      </c>
      <c r="I12" s="118">
        <v>705246</v>
      </c>
      <c r="J12" s="119">
        <v>0</v>
      </c>
      <c r="K12" s="120">
        <v>0</v>
      </c>
      <c r="L12" s="114">
        <f t="shared" si="2"/>
        <v>6089299</v>
      </c>
      <c r="M12" s="106" t="s">
        <v>85</v>
      </c>
    </row>
    <row r="13" spans="1:13" s="3" customFormat="1" ht="13.5" customHeight="1">
      <c r="A13" s="102" t="s">
        <v>115</v>
      </c>
      <c r="B13" s="113">
        <v>3798112</v>
      </c>
      <c r="C13" s="113">
        <v>31232194</v>
      </c>
      <c r="D13" s="113">
        <v>0</v>
      </c>
      <c r="E13" s="114">
        <f t="shared" si="0"/>
        <v>35030306</v>
      </c>
      <c r="F13" s="113">
        <v>23499247</v>
      </c>
      <c r="G13" s="113">
        <v>21133</v>
      </c>
      <c r="H13" s="114">
        <f t="shared" si="1"/>
        <v>23520380</v>
      </c>
      <c r="I13" s="118">
        <v>7670494</v>
      </c>
      <c r="J13" s="119">
        <v>41320</v>
      </c>
      <c r="K13" s="120">
        <v>0</v>
      </c>
      <c r="L13" s="114">
        <f t="shared" si="2"/>
        <v>31232194</v>
      </c>
      <c r="M13" s="106" t="s">
        <v>86</v>
      </c>
    </row>
    <row r="14" spans="1:13" ht="13.5" customHeight="1">
      <c r="A14" s="121" t="s">
        <v>22</v>
      </c>
      <c r="B14" s="122">
        <v>677205</v>
      </c>
      <c r="C14" s="122">
        <v>1399754</v>
      </c>
      <c r="D14" s="122">
        <v>0</v>
      </c>
      <c r="E14" s="123">
        <f t="shared" si="0"/>
        <v>2076959</v>
      </c>
      <c r="F14" s="122">
        <v>1336058</v>
      </c>
      <c r="G14" s="122">
        <v>0</v>
      </c>
      <c r="H14" s="123">
        <f t="shared" si="1"/>
        <v>1336058</v>
      </c>
      <c r="I14" s="124">
        <v>35961</v>
      </c>
      <c r="J14" s="125">
        <v>0</v>
      </c>
      <c r="K14" s="126">
        <v>0</v>
      </c>
      <c r="L14" s="129">
        <f t="shared" si="2"/>
        <v>1372019</v>
      </c>
      <c r="M14" s="127" t="s">
        <v>22</v>
      </c>
    </row>
    <row r="15" spans="1:13" ht="13.5" customHeight="1">
      <c r="A15" s="102" t="s">
        <v>23</v>
      </c>
      <c r="B15" s="113">
        <v>0</v>
      </c>
      <c r="C15" s="113">
        <v>21616</v>
      </c>
      <c r="D15" s="113">
        <v>0</v>
      </c>
      <c r="E15" s="114">
        <f t="shared" si="0"/>
        <v>21616</v>
      </c>
      <c r="F15" s="113">
        <v>21616</v>
      </c>
      <c r="G15" s="113">
        <v>0</v>
      </c>
      <c r="H15" s="114">
        <f t="shared" si="1"/>
        <v>21616</v>
      </c>
      <c r="I15" s="115">
        <v>0</v>
      </c>
      <c r="J15" s="116">
        <v>0</v>
      </c>
      <c r="K15" s="120">
        <v>0</v>
      </c>
      <c r="L15" s="114">
        <f t="shared" si="2"/>
        <v>21616</v>
      </c>
      <c r="M15" s="106" t="s">
        <v>23</v>
      </c>
    </row>
    <row r="16" spans="1:13" ht="13.5" customHeight="1">
      <c r="A16" s="102" t="s">
        <v>121</v>
      </c>
      <c r="B16" s="113">
        <v>172496</v>
      </c>
      <c r="C16" s="113">
        <v>1266816</v>
      </c>
      <c r="D16" s="113">
        <v>0</v>
      </c>
      <c r="E16" s="114">
        <f t="shared" si="0"/>
        <v>1439312</v>
      </c>
      <c r="F16" s="113">
        <v>1195447</v>
      </c>
      <c r="G16" s="113">
        <v>0</v>
      </c>
      <c r="H16" s="114">
        <f t="shared" si="1"/>
        <v>1195447</v>
      </c>
      <c r="I16" s="118">
        <v>71369</v>
      </c>
      <c r="J16" s="119">
        <v>0</v>
      </c>
      <c r="K16" s="120">
        <v>0</v>
      </c>
      <c r="L16" s="114">
        <f t="shared" si="2"/>
        <v>1266816</v>
      </c>
      <c r="M16" s="106" t="s">
        <v>87</v>
      </c>
    </row>
    <row r="17" spans="1:13" ht="13.5" customHeight="1">
      <c r="A17" s="102" t="s">
        <v>124</v>
      </c>
      <c r="B17" s="113">
        <v>505531</v>
      </c>
      <c r="C17" s="113">
        <v>8102942</v>
      </c>
      <c r="D17" s="113">
        <v>0</v>
      </c>
      <c r="E17" s="114">
        <f t="shared" si="0"/>
        <v>8608473</v>
      </c>
      <c r="F17" s="113">
        <v>6251791</v>
      </c>
      <c r="G17" s="113">
        <v>0</v>
      </c>
      <c r="H17" s="114">
        <f t="shared" si="1"/>
        <v>6251791</v>
      </c>
      <c r="I17" s="118">
        <v>1851151</v>
      </c>
      <c r="J17" s="119">
        <v>0</v>
      </c>
      <c r="K17" s="120">
        <v>0</v>
      </c>
      <c r="L17" s="114">
        <f t="shared" si="2"/>
        <v>8102942</v>
      </c>
      <c r="M17" s="106" t="s">
        <v>88</v>
      </c>
    </row>
    <row r="18" spans="1:13" ht="13.5" customHeight="1">
      <c r="A18" s="102" t="s">
        <v>24</v>
      </c>
      <c r="B18" s="113">
        <v>6291</v>
      </c>
      <c r="C18" s="113">
        <v>2398220</v>
      </c>
      <c r="D18" s="113">
        <v>0</v>
      </c>
      <c r="E18" s="114">
        <f t="shared" si="0"/>
        <v>2404511</v>
      </c>
      <c r="F18" s="113">
        <v>1827794</v>
      </c>
      <c r="G18" s="113">
        <v>0</v>
      </c>
      <c r="H18" s="114">
        <f t="shared" si="1"/>
        <v>1827794</v>
      </c>
      <c r="I18" s="118">
        <v>570426</v>
      </c>
      <c r="J18" s="119">
        <v>0</v>
      </c>
      <c r="K18" s="120">
        <v>0</v>
      </c>
      <c r="L18" s="114">
        <f t="shared" si="2"/>
        <v>2398220</v>
      </c>
      <c r="M18" s="106" t="s">
        <v>24</v>
      </c>
    </row>
    <row r="19" spans="1:13" ht="13.5" customHeight="1">
      <c r="A19" s="121" t="s">
        <v>25</v>
      </c>
      <c r="B19" s="122">
        <v>89861</v>
      </c>
      <c r="C19" s="122">
        <v>203805</v>
      </c>
      <c r="D19" s="122">
        <v>0</v>
      </c>
      <c r="E19" s="123">
        <f t="shared" si="0"/>
        <v>293666</v>
      </c>
      <c r="F19" s="122">
        <v>203805</v>
      </c>
      <c r="G19" s="122">
        <v>0</v>
      </c>
      <c r="H19" s="123">
        <f t="shared" si="1"/>
        <v>203805</v>
      </c>
      <c r="I19" s="124">
        <v>0</v>
      </c>
      <c r="J19" s="125">
        <v>0</v>
      </c>
      <c r="K19" s="126">
        <v>0</v>
      </c>
      <c r="L19" s="114">
        <f t="shared" si="2"/>
        <v>203805</v>
      </c>
      <c r="M19" s="127" t="s">
        <v>25</v>
      </c>
    </row>
    <row r="20" spans="1:13" ht="13.5" customHeight="1">
      <c r="A20" s="102" t="s">
        <v>190</v>
      </c>
      <c r="B20" s="113">
        <v>36650</v>
      </c>
      <c r="C20" s="113">
        <v>499863</v>
      </c>
      <c r="D20" s="113">
        <v>0</v>
      </c>
      <c r="E20" s="114">
        <f t="shared" si="0"/>
        <v>536513</v>
      </c>
      <c r="F20" s="113">
        <v>494662</v>
      </c>
      <c r="G20" s="113">
        <v>0</v>
      </c>
      <c r="H20" s="114">
        <f t="shared" si="1"/>
        <v>494662</v>
      </c>
      <c r="I20" s="115">
        <v>5201</v>
      </c>
      <c r="J20" s="116">
        <v>0</v>
      </c>
      <c r="K20" s="120">
        <v>0</v>
      </c>
      <c r="L20" s="128">
        <f t="shared" si="2"/>
        <v>499863</v>
      </c>
      <c r="M20" s="106" t="s">
        <v>89</v>
      </c>
    </row>
    <row r="21" spans="1:13" ht="13.5" customHeight="1">
      <c r="A21" s="102" t="s">
        <v>93</v>
      </c>
      <c r="B21" s="113">
        <v>347853</v>
      </c>
      <c r="C21" s="113">
        <v>3888859</v>
      </c>
      <c r="D21" s="113">
        <v>0</v>
      </c>
      <c r="E21" s="114">
        <f t="shared" si="0"/>
        <v>4236712</v>
      </c>
      <c r="F21" s="113">
        <v>3020527</v>
      </c>
      <c r="G21" s="113">
        <v>0</v>
      </c>
      <c r="H21" s="114">
        <f t="shared" si="1"/>
        <v>3020527</v>
      </c>
      <c r="I21" s="124">
        <v>862788</v>
      </c>
      <c r="J21" s="125">
        <v>0</v>
      </c>
      <c r="K21" s="120">
        <v>0</v>
      </c>
      <c r="L21" s="114">
        <f t="shared" si="2"/>
        <v>3883315</v>
      </c>
      <c r="M21" s="106" t="s">
        <v>90</v>
      </c>
    </row>
    <row r="22" spans="1:13" ht="13.5" customHeight="1">
      <c r="A22" s="264" t="s">
        <v>191</v>
      </c>
      <c r="B22" s="130">
        <f>SUM(B5:B21)</f>
        <v>25773538</v>
      </c>
      <c r="C22" s="130">
        <f aca="true" t="shared" si="3" ref="C22:L22">SUM(C5:C21)</f>
        <v>157835618</v>
      </c>
      <c r="D22" s="130">
        <f t="shared" si="3"/>
        <v>3740496</v>
      </c>
      <c r="E22" s="130">
        <f t="shared" si="3"/>
        <v>187349652</v>
      </c>
      <c r="F22" s="130">
        <f t="shared" si="3"/>
        <v>125110003</v>
      </c>
      <c r="G22" s="130">
        <f t="shared" si="3"/>
        <v>626062</v>
      </c>
      <c r="H22" s="130">
        <f t="shared" si="3"/>
        <v>125736065</v>
      </c>
      <c r="I22" s="130">
        <f t="shared" si="3"/>
        <v>31883498</v>
      </c>
      <c r="J22" s="130">
        <f t="shared" si="3"/>
        <v>45727</v>
      </c>
      <c r="K22" s="130">
        <f t="shared" si="3"/>
        <v>0</v>
      </c>
      <c r="L22" s="130">
        <f t="shared" si="3"/>
        <v>157665290</v>
      </c>
      <c r="M22" s="270" t="s">
        <v>197</v>
      </c>
    </row>
    <row r="23" spans="1:13" ht="13.5" customHeight="1">
      <c r="A23" s="102" t="s">
        <v>26</v>
      </c>
      <c r="B23" s="131" t="s">
        <v>192</v>
      </c>
      <c r="C23" s="131" t="s">
        <v>192</v>
      </c>
      <c r="D23" s="131" t="s">
        <v>192</v>
      </c>
      <c r="E23" s="131" t="s">
        <v>192</v>
      </c>
      <c r="F23" s="131" t="s">
        <v>192</v>
      </c>
      <c r="G23" s="131" t="s">
        <v>192</v>
      </c>
      <c r="H23" s="131" t="s">
        <v>192</v>
      </c>
      <c r="I23" s="131" t="s">
        <v>192</v>
      </c>
      <c r="J23" s="131" t="s">
        <v>192</v>
      </c>
      <c r="K23" s="131" t="s">
        <v>192</v>
      </c>
      <c r="L23" s="131" t="s">
        <v>192</v>
      </c>
      <c r="M23" s="106" t="s">
        <v>26</v>
      </c>
    </row>
    <row r="24" spans="1:13" ht="13.5" customHeight="1">
      <c r="A24" s="102" t="s">
        <v>27</v>
      </c>
      <c r="B24" s="131" t="s">
        <v>192</v>
      </c>
      <c r="C24" s="131" t="s">
        <v>192</v>
      </c>
      <c r="D24" s="131" t="s">
        <v>192</v>
      </c>
      <c r="E24" s="131" t="s">
        <v>192</v>
      </c>
      <c r="F24" s="131" t="s">
        <v>192</v>
      </c>
      <c r="G24" s="131" t="s">
        <v>192</v>
      </c>
      <c r="H24" s="131" t="s">
        <v>192</v>
      </c>
      <c r="I24" s="131" t="s">
        <v>192</v>
      </c>
      <c r="J24" s="131" t="s">
        <v>192</v>
      </c>
      <c r="K24" s="131" t="s">
        <v>192</v>
      </c>
      <c r="L24" s="131" t="s">
        <v>192</v>
      </c>
      <c r="M24" s="106" t="s">
        <v>27</v>
      </c>
    </row>
    <row r="25" spans="1:13" s="3" customFormat="1" ht="13.5" customHeight="1">
      <c r="A25" s="102" t="s">
        <v>28</v>
      </c>
      <c r="B25" s="131" t="s">
        <v>192</v>
      </c>
      <c r="C25" s="131" t="s">
        <v>192</v>
      </c>
      <c r="D25" s="131" t="s">
        <v>192</v>
      </c>
      <c r="E25" s="131" t="s">
        <v>192</v>
      </c>
      <c r="F25" s="131" t="s">
        <v>192</v>
      </c>
      <c r="G25" s="131" t="s">
        <v>192</v>
      </c>
      <c r="H25" s="131" t="s">
        <v>192</v>
      </c>
      <c r="I25" s="131" t="s">
        <v>192</v>
      </c>
      <c r="J25" s="131" t="s">
        <v>192</v>
      </c>
      <c r="K25" s="131" t="s">
        <v>192</v>
      </c>
      <c r="L25" s="131" t="s">
        <v>192</v>
      </c>
      <c r="M25" s="106" t="s">
        <v>28</v>
      </c>
    </row>
    <row r="26" spans="1:13" s="3" customFormat="1" ht="13.5" customHeight="1" thickBot="1">
      <c r="A26" s="302" t="s">
        <v>29</v>
      </c>
      <c r="B26" s="303" t="s">
        <v>193</v>
      </c>
      <c r="C26" s="303" t="s">
        <v>193</v>
      </c>
      <c r="D26" s="303" t="s">
        <v>193</v>
      </c>
      <c r="E26" s="303" t="s">
        <v>193</v>
      </c>
      <c r="F26" s="303" t="s">
        <v>193</v>
      </c>
      <c r="G26" s="304" t="s">
        <v>193</v>
      </c>
      <c r="H26" s="305" t="s">
        <v>193</v>
      </c>
      <c r="I26" s="305" t="s">
        <v>193</v>
      </c>
      <c r="J26" s="305" t="s">
        <v>193</v>
      </c>
      <c r="K26" s="305" t="s">
        <v>193</v>
      </c>
      <c r="L26" s="305" t="s">
        <v>193</v>
      </c>
      <c r="M26" s="306" t="s">
        <v>198</v>
      </c>
    </row>
    <row r="27" spans="1:13" ht="15" customHeight="1" thickBot="1" thickTop="1">
      <c r="A27" s="267" t="s">
        <v>30</v>
      </c>
      <c r="B27" s="276">
        <f>SUM(B22)</f>
        <v>25773538</v>
      </c>
      <c r="C27" s="268">
        <f aca="true" t="shared" si="4" ref="C27:L27">SUM(C22)</f>
        <v>157835618</v>
      </c>
      <c r="D27" s="268">
        <f t="shared" si="4"/>
        <v>3740496</v>
      </c>
      <c r="E27" s="276">
        <f t="shared" si="4"/>
        <v>187349652</v>
      </c>
      <c r="F27" s="276">
        <f t="shared" si="4"/>
        <v>125110003</v>
      </c>
      <c r="G27" s="268">
        <f t="shared" si="4"/>
        <v>626062</v>
      </c>
      <c r="H27" s="277">
        <f t="shared" si="4"/>
        <v>125736065</v>
      </c>
      <c r="I27" s="277">
        <f t="shared" si="4"/>
        <v>31883498</v>
      </c>
      <c r="J27" s="277">
        <f t="shared" si="4"/>
        <v>45727</v>
      </c>
      <c r="K27" s="268">
        <f t="shared" si="4"/>
        <v>0</v>
      </c>
      <c r="L27" s="268">
        <f t="shared" si="4"/>
        <v>157665290</v>
      </c>
      <c r="M27" s="271" t="s">
        <v>199</v>
      </c>
    </row>
    <row r="28" spans="1:14" ht="13.5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4"/>
    </row>
    <row r="29" spans="1:14" ht="13.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21.75" thickBot="1">
      <c r="A30" s="5" t="s">
        <v>172</v>
      </c>
      <c r="B30" s="134"/>
      <c r="C30" s="134"/>
      <c r="D30" s="134"/>
      <c r="E30" s="134"/>
      <c r="F30" s="134"/>
      <c r="G30" s="134"/>
      <c r="H30" s="136"/>
      <c r="I30" s="134"/>
      <c r="J30" s="137"/>
      <c r="K30" s="134"/>
      <c r="L30" s="137" t="s">
        <v>1</v>
      </c>
      <c r="M30" s="134"/>
      <c r="N30" s="134"/>
    </row>
    <row r="31" spans="1:15" ht="13.5">
      <c r="A31" s="445" t="s">
        <v>6</v>
      </c>
      <c r="B31" s="464" t="s">
        <v>64</v>
      </c>
      <c r="C31" s="465"/>
      <c r="D31" s="465"/>
      <c r="E31" s="473"/>
      <c r="F31" s="477" t="s">
        <v>173</v>
      </c>
      <c r="G31" s="138" t="s">
        <v>77</v>
      </c>
      <c r="H31" s="139"/>
      <c r="I31" s="139"/>
      <c r="J31" s="139"/>
      <c r="K31" s="139"/>
      <c r="L31" s="140"/>
      <c r="M31" s="472" t="s">
        <v>175</v>
      </c>
      <c r="N31" s="141"/>
      <c r="O31" s="134"/>
    </row>
    <row r="32" spans="1:15" ht="13.5">
      <c r="A32" s="446"/>
      <c r="B32" s="356" t="s">
        <v>255</v>
      </c>
      <c r="C32" s="428" t="s">
        <v>187</v>
      </c>
      <c r="D32" s="474" t="s">
        <v>185</v>
      </c>
      <c r="E32" s="103"/>
      <c r="F32" s="422"/>
      <c r="G32" s="467" t="s">
        <v>174</v>
      </c>
      <c r="H32" s="468"/>
      <c r="I32" s="468"/>
      <c r="J32" s="468"/>
      <c r="K32" s="468"/>
      <c r="L32" s="468"/>
      <c r="M32" s="443"/>
      <c r="N32" s="134"/>
      <c r="O32" s="134"/>
    </row>
    <row r="33" spans="1:15" ht="13.5">
      <c r="A33" s="446"/>
      <c r="B33" s="357" t="s">
        <v>256</v>
      </c>
      <c r="C33" s="422"/>
      <c r="D33" s="475"/>
      <c r="E33" s="142" t="s">
        <v>75</v>
      </c>
      <c r="F33" s="422"/>
      <c r="G33" s="104" t="s">
        <v>69</v>
      </c>
      <c r="H33" s="143"/>
      <c r="I33" s="104" t="s">
        <v>70</v>
      </c>
      <c r="J33" s="143"/>
      <c r="K33" s="467" t="s">
        <v>71</v>
      </c>
      <c r="L33" s="469"/>
      <c r="M33" s="443"/>
      <c r="N33" s="141"/>
      <c r="O33" s="134"/>
    </row>
    <row r="34" spans="1:15" ht="13.5">
      <c r="A34" s="447"/>
      <c r="B34" s="358" t="s">
        <v>257</v>
      </c>
      <c r="C34" s="423"/>
      <c r="D34" s="476"/>
      <c r="E34" s="108"/>
      <c r="F34" s="423"/>
      <c r="G34" s="109" t="s">
        <v>72</v>
      </c>
      <c r="H34" s="109" t="s">
        <v>73</v>
      </c>
      <c r="I34" s="109" t="s">
        <v>72</v>
      </c>
      <c r="J34" s="109" t="s">
        <v>73</v>
      </c>
      <c r="K34" s="109" t="s">
        <v>72</v>
      </c>
      <c r="L34" s="109" t="s">
        <v>73</v>
      </c>
      <c r="M34" s="444"/>
      <c r="N34" s="141"/>
      <c r="O34" s="134"/>
    </row>
    <row r="35" spans="1:15" ht="13.5">
      <c r="A35" s="102" t="s">
        <v>16</v>
      </c>
      <c r="B35" s="113">
        <v>3362628</v>
      </c>
      <c r="C35" s="113">
        <v>143350</v>
      </c>
      <c r="D35" s="113">
        <v>0</v>
      </c>
      <c r="E35" s="114">
        <f aca="true" t="shared" si="5" ref="E35:E51">SUM(L5,B35,C35,D35)</f>
        <v>42728631</v>
      </c>
      <c r="F35" s="114">
        <f aca="true" t="shared" si="6" ref="F35:F51">E5-E35</f>
        <v>7832456</v>
      </c>
      <c r="G35" s="113">
        <v>17899244</v>
      </c>
      <c r="H35" s="113">
        <v>15291215</v>
      </c>
      <c r="I35" s="113">
        <v>6790738</v>
      </c>
      <c r="J35" s="113">
        <v>6623472</v>
      </c>
      <c r="K35" s="113">
        <v>11108506</v>
      </c>
      <c r="L35" s="113">
        <v>8667743</v>
      </c>
      <c r="M35" s="144" t="s">
        <v>16</v>
      </c>
      <c r="N35" s="145"/>
      <c r="O35" s="134"/>
    </row>
    <row r="36" spans="1:15" ht="13.5">
      <c r="A36" s="102" t="s">
        <v>17</v>
      </c>
      <c r="B36" s="113">
        <v>610828</v>
      </c>
      <c r="C36" s="113">
        <v>0</v>
      </c>
      <c r="D36" s="113">
        <v>0</v>
      </c>
      <c r="E36" s="114">
        <f t="shared" si="5"/>
        <v>13956371</v>
      </c>
      <c r="F36" s="114">
        <f t="shared" si="6"/>
        <v>3214585</v>
      </c>
      <c r="G36" s="113">
        <v>7078532</v>
      </c>
      <c r="H36" s="113">
        <v>5182077</v>
      </c>
      <c r="I36" s="113">
        <v>1264016</v>
      </c>
      <c r="J36" s="113">
        <v>1230988</v>
      </c>
      <c r="K36" s="113">
        <v>5814516</v>
      </c>
      <c r="L36" s="113">
        <v>3951089</v>
      </c>
      <c r="M36" s="144" t="s">
        <v>17</v>
      </c>
      <c r="N36" s="145"/>
      <c r="O36" s="134"/>
    </row>
    <row r="37" spans="1:15" ht="13.5">
      <c r="A37" s="102" t="s">
        <v>18</v>
      </c>
      <c r="B37" s="113">
        <v>444201</v>
      </c>
      <c r="C37" s="113">
        <v>0</v>
      </c>
      <c r="D37" s="113">
        <v>0</v>
      </c>
      <c r="E37" s="114">
        <f t="shared" si="5"/>
        <v>8187782</v>
      </c>
      <c r="F37" s="114">
        <f t="shared" si="6"/>
        <v>1174797</v>
      </c>
      <c r="G37" s="113">
        <v>2155673</v>
      </c>
      <c r="H37" s="113">
        <v>1136446</v>
      </c>
      <c r="I37" s="113">
        <v>792813</v>
      </c>
      <c r="J37" s="113">
        <v>707023</v>
      </c>
      <c r="K37" s="113">
        <v>1362860</v>
      </c>
      <c r="L37" s="113">
        <v>429423</v>
      </c>
      <c r="M37" s="144" t="s">
        <v>18</v>
      </c>
      <c r="N37" s="145"/>
      <c r="O37" s="134"/>
    </row>
    <row r="38" spans="1:15" ht="13.5">
      <c r="A38" s="102" t="s">
        <v>19</v>
      </c>
      <c r="B38" s="113">
        <v>233212</v>
      </c>
      <c r="C38" s="113">
        <v>580</v>
      </c>
      <c r="D38" s="113">
        <v>0</v>
      </c>
      <c r="E38" s="114">
        <f t="shared" si="5"/>
        <v>10602595</v>
      </c>
      <c r="F38" s="114">
        <f t="shared" si="6"/>
        <v>75130</v>
      </c>
      <c r="G38" s="113">
        <v>896387</v>
      </c>
      <c r="H38" s="113">
        <v>501148</v>
      </c>
      <c r="I38" s="113">
        <v>459509</v>
      </c>
      <c r="J38" s="113">
        <v>459509</v>
      </c>
      <c r="K38" s="113">
        <v>436878</v>
      </c>
      <c r="L38" s="113">
        <v>41639</v>
      </c>
      <c r="M38" s="144" t="s">
        <v>19</v>
      </c>
      <c r="N38" s="145"/>
      <c r="O38" s="134"/>
    </row>
    <row r="39" spans="1:15" ht="13.5">
      <c r="A39" s="121" t="s">
        <v>20</v>
      </c>
      <c r="B39" s="113">
        <v>300071</v>
      </c>
      <c r="C39" s="113">
        <v>21405</v>
      </c>
      <c r="D39" s="113">
        <v>0</v>
      </c>
      <c r="E39" s="114">
        <f t="shared" si="5"/>
        <v>3247000</v>
      </c>
      <c r="F39" s="114">
        <f t="shared" si="6"/>
        <v>5488</v>
      </c>
      <c r="G39" s="122">
        <v>522471</v>
      </c>
      <c r="H39" s="122">
        <v>522471</v>
      </c>
      <c r="I39" s="122">
        <v>522471</v>
      </c>
      <c r="J39" s="122">
        <v>522471</v>
      </c>
      <c r="K39" s="122">
        <v>0</v>
      </c>
      <c r="L39" s="122">
        <v>0</v>
      </c>
      <c r="M39" s="146" t="s">
        <v>20</v>
      </c>
      <c r="N39" s="145"/>
      <c r="O39" s="134"/>
    </row>
    <row r="40" spans="1:15" ht="13.5">
      <c r="A40" s="102" t="s">
        <v>21</v>
      </c>
      <c r="B40" s="147">
        <v>4107871</v>
      </c>
      <c r="C40" s="147">
        <v>0</v>
      </c>
      <c r="D40" s="148">
        <v>0</v>
      </c>
      <c r="E40" s="149">
        <f t="shared" si="5"/>
        <v>22782260</v>
      </c>
      <c r="F40" s="149">
        <f t="shared" si="6"/>
        <v>-1974205</v>
      </c>
      <c r="G40" s="113">
        <v>50289009</v>
      </c>
      <c r="H40" s="113">
        <v>3271868</v>
      </c>
      <c r="I40" s="113">
        <v>2476333</v>
      </c>
      <c r="J40" s="113">
        <v>2468658</v>
      </c>
      <c r="K40" s="113">
        <v>47812676</v>
      </c>
      <c r="L40" s="113">
        <v>803210</v>
      </c>
      <c r="M40" s="144" t="s">
        <v>21</v>
      </c>
      <c r="N40" s="145"/>
      <c r="O40" s="134"/>
    </row>
    <row r="41" spans="1:15" ht="13.5">
      <c r="A41" s="102" t="s">
        <v>111</v>
      </c>
      <c r="B41" s="150">
        <v>333156</v>
      </c>
      <c r="C41" s="150">
        <v>0</v>
      </c>
      <c r="D41" s="113">
        <v>0</v>
      </c>
      <c r="E41" s="114">
        <f t="shared" si="5"/>
        <v>10647864</v>
      </c>
      <c r="F41" s="114">
        <f t="shared" si="6"/>
        <v>405509</v>
      </c>
      <c r="G41" s="113">
        <v>2378128</v>
      </c>
      <c r="H41" s="113">
        <v>905528</v>
      </c>
      <c r="I41" s="113">
        <v>712698</v>
      </c>
      <c r="J41" s="113">
        <v>709162</v>
      </c>
      <c r="K41" s="113">
        <v>1665430</v>
      </c>
      <c r="L41" s="113">
        <v>196366</v>
      </c>
      <c r="M41" s="144" t="s">
        <v>84</v>
      </c>
      <c r="N41" s="145"/>
      <c r="O41" s="134"/>
    </row>
    <row r="42" spans="1:15" ht="13.5">
      <c r="A42" s="102" t="s">
        <v>113</v>
      </c>
      <c r="B42" s="150">
        <v>3333701</v>
      </c>
      <c r="C42" s="150">
        <v>0</v>
      </c>
      <c r="D42" s="113">
        <v>0</v>
      </c>
      <c r="E42" s="114">
        <f t="shared" si="5"/>
        <v>9423000</v>
      </c>
      <c r="F42" s="114">
        <f t="shared" si="6"/>
        <v>392321</v>
      </c>
      <c r="G42" s="113">
        <v>14623002</v>
      </c>
      <c r="H42" s="113">
        <v>5484363</v>
      </c>
      <c r="I42" s="113">
        <v>1877599</v>
      </c>
      <c r="J42" s="113">
        <v>1862200</v>
      </c>
      <c r="K42" s="113">
        <v>12745403</v>
      </c>
      <c r="L42" s="113">
        <v>3622163</v>
      </c>
      <c r="M42" s="144" t="s">
        <v>85</v>
      </c>
      <c r="N42" s="145"/>
      <c r="O42" s="134"/>
    </row>
    <row r="43" spans="1:15" ht="13.5">
      <c r="A43" s="102" t="s">
        <v>115</v>
      </c>
      <c r="B43" s="150">
        <v>1461666</v>
      </c>
      <c r="C43" s="150">
        <v>0</v>
      </c>
      <c r="D43" s="113">
        <v>0</v>
      </c>
      <c r="E43" s="114">
        <f t="shared" si="5"/>
        <v>32693860</v>
      </c>
      <c r="F43" s="114">
        <f t="shared" si="6"/>
        <v>2336446</v>
      </c>
      <c r="G43" s="113">
        <v>11982282</v>
      </c>
      <c r="H43" s="113">
        <v>5820111</v>
      </c>
      <c r="I43" s="113">
        <v>2758444</v>
      </c>
      <c r="J43" s="113">
        <v>2758444</v>
      </c>
      <c r="K43" s="113">
        <v>9223838</v>
      </c>
      <c r="L43" s="113">
        <v>3061667</v>
      </c>
      <c r="M43" s="144" t="s">
        <v>86</v>
      </c>
      <c r="N43" s="145"/>
      <c r="O43" s="134"/>
    </row>
    <row r="44" spans="1:15" ht="13.5">
      <c r="A44" s="121" t="s">
        <v>22</v>
      </c>
      <c r="B44" s="151">
        <v>225405</v>
      </c>
      <c r="C44" s="151">
        <v>0</v>
      </c>
      <c r="D44" s="122">
        <v>0</v>
      </c>
      <c r="E44" s="123">
        <f t="shared" si="5"/>
        <v>1597424</v>
      </c>
      <c r="F44" s="123">
        <f t="shared" si="6"/>
        <v>479535</v>
      </c>
      <c r="G44" s="122">
        <v>1135653</v>
      </c>
      <c r="H44" s="122">
        <v>1133830</v>
      </c>
      <c r="I44" s="122">
        <v>1084506</v>
      </c>
      <c r="J44" s="122">
        <v>1084506</v>
      </c>
      <c r="K44" s="122">
        <v>51147</v>
      </c>
      <c r="L44" s="122">
        <v>49324</v>
      </c>
      <c r="M44" s="146" t="s">
        <v>22</v>
      </c>
      <c r="N44" s="145"/>
      <c r="O44" s="134"/>
    </row>
    <row r="45" spans="1:15" ht="13.5">
      <c r="A45" s="102" t="s">
        <v>23</v>
      </c>
      <c r="B45" s="113">
        <v>0</v>
      </c>
      <c r="C45" s="113">
        <v>0</v>
      </c>
      <c r="D45" s="113">
        <v>0</v>
      </c>
      <c r="E45" s="114">
        <f t="shared" si="5"/>
        <v>21616</v>
      </c>
      <c r="F45" s="114">
        <f t="shared" si="6"/>
        <v>0</v>
      </c>
      <c r="G45" s="113">
        <v>20</v>
      </c>
      <c r="H45" s="113">
        <v>0</v>
      </c>
      <c r="I45" s="113">
        <v>0</v>
      </c>
      <c r="J45" s="113">
        <v>0</v>
      </c>
      <c r="K45" s="113">
        <v>20</v>
      </c>
      <c r="L45" s="113">
        <v>0</v>
      </c>
      <c r="M45" s="144" t="s">
        <v>23</v>
      </c>
      <c r="N45" s="145"/>
      <c r="O45" s="134"/>
    </row>
    <row r="46" spans="1:15" ht="13.5">
      <c r="A46" s="102" t="s">
        <v>146</v>
      </c>
      <c r="B46" s="113">
        <v>640213</v>
      </c>
      <c r="C46" s="113">
        <v>0</v>
      </c>
      <c r="D46" s="113">
        <v>0</v>
      </c>
      <c r="E46" s="114">
        <f t="shared" si="5"/>
        <v>1907029</v>
      </c>
      <c r="F46" s="114">
        <f t="shared" si="6"/>
        <v>-467717</v>
      </c>
      <c r="G46" s="113">
        <v>335874</v>
      </c>
      <c r="H46" s="113">
        <v>323156</v>
      </c>
      <c r="I46" s="113">
        <v>294701</v>
      </c>
      <c r="J46" s="113">
        <v>294701</v>
      </c>
      <c r="K46" s="113">
        <v>41173</v>
      </c>
      <c r="L46" s="113">
        <v>28455</v>
      </c>
      <c r="M46" s="144" t="s">
        <v>87</v>
      </c>
      <c r="N46" s="145"/>
      <c r="O46" s="134"/>
    </row>
    <row r="47" spans="1:15" ht="13.5">
      <c r="A47" s="102" t="s">
        <v>169</v>
      </c>
      <c r="B47" s="113">
        <v>1366945</v>
      </c>
      <c r="C47" s="113">
        <v>0</v>
      </c>
      <c r="D47" s="113">
        <v>0</v>
      </c>
      <c r="E47" s="114">
        <f t="shared" si="5"/>
        <v>9469887</v>
      </c>
      <c r="F47" s="114">
        <f t="shared" si="6"/>
        <v>-861414</v>
      </c>
      <c r="G47" s="113">
        <v>3442454</v>
      </c>
      <c r="H47" s="113">
        <v>754490</v>
      </c>
      <c r="I47" s="113">
        <v>455295</v>
      </c>
      <c r="J47" s="113">
        <v>455295</v>
      </c>
      <c r="K47" s="113">
        <v>2987159</v>
      </c>
      <c r="L47" s="113">
        <v>299195</v>
      </c>
      <c r="M47" s="144" t="s">
        <v>88</v>
      </c>
      <c r="N47" s="145"/>
      <c r="O47" s="134"/>
    </row>
    <row r="48" spans="1:15" ht="13.5">
      <c r="A48" s="102" t="s">
        <v>24</v>
      </c>
      <c r="B48" s="113">
        <v>6153</v>
      </c>
      <c r="C48" s="113">
        <v>0</v>
      </c>
      <c r="D48" s="113">
        <v>0</v>
      </c>
      <c r="E48" s="114">
        <f t="shared" si="5"/>
        <v>2404373</v>
      </c>
      <c r="F48" s="114">
        <f t="shared" si="6"/>
        <v>138</v>
      </c>
      <c r="G48" s="113">
        <v>56023</v>
      </c>
      <c r="H48" s="113">
        <v>9258</v>
      </c>
      <c r="I48" s="113">
        <v>9258</v>
      </c>
      <c r="J48" s="113">
        <v>9258</v>
      </c>
      <c r="K48" s="113">
        <v>46765</v>
      </c>
      <c r="L48" s="113">
        <v>0</v>
      </c>
      <c r="M48" s="144" t="s">
        <v>24</v>
      </c>
      <c r="N48" s="145"/>
      <c r="O48" s="134"/>
    </row>
    <row r="49" spans="1:15" ht="13.5">
      <c r="A49" s="121" t="s">
        <v>25</v>
      </c>
      <c r="B49" s="122">
        <v>100386</v>
      </c>
      <c r="C49" s="122">
        <v>0</v>
      </c>
      <c r="D49" s="113">
        <v>0</v>
      </c>
      <c r="E49" s="114">
        <f t="shared" si="5"/>
        <v>304191</v>
      </c>
      <c r="F49" s="114">
        <f t="shared" si="6"/>
        <v>-10525</v>
      </c>
      <c r="G49" s="122">
        <v>876338</v>
      </c>
      <c r="H49" s="122">
        <v>171700</v>
      </c>
      <c r="I49" s="122">
        <v>153100</v>
      </c>
      <c r="J49" s="122">
        <v>153100</v>
      </c>
      <c r="K49" s="122">
        <v>723238</v>
      </c>
      <c r="L49" s="122">
        <v>18600</v>
      </c>
      <c r="M49" s="146" t="s">
        <v>25</v>
      </c>
      <c r="N49" s="145"/>
      <c r="O49" s="134"/>
    </row>
    <row r="50" spans="1:15" ht="13.5">
      <c r="A50" s="102" t="s">
        <v>190</v>
      </c>
      <c r="B50" s="113">
        <v>58910</v>
      </c>
      <c r="C50" s="113">
        <v>0</v>
      </c>
      <c r="D50" s="147">
        <v>0</v>
      </c>
      <c r="E50" s="149">
        <f t="shared" si="5"/>
        <v>558773</v>
      </c>
      <c r="F50" s="149">
        <f t="shared" si="6"/>
        <v>-22260</v>
      </c>
      <c r="G50" s="113">
        <v>73941</v>
      </c>
      <c r="H50" s="113">
        <v>62900</v>
      </c>
      <c r="I50" s="113">
        <v>62900</v>
      </c>
      <c r="J50" s="113">
        <v>62900</v>
      </c>
      <c r="K50" s="113">
        <v>11041</v>
      </c>
      <c r="L50" s="113">
        <v>0</v>
      </c>
      <c r="M50" s="144" t="s">
        <v>89</v>
      </c>
      <c r="N50" s="145"/>
      <c r="O50" s="134"/>
    </row>
    <row r="51" spans="1:15" ht="13.5">
      <c r="A51" s="102" t="s">
        <v>176</v>
      </c>
      <c r="B51" s="113">
        <v>261184</v>
      </c>
      <c r="C51" s="113">
        <v>0</v>
      </c>
      <c r="D51" s="151">
        <v>0</v>
      </c>
      <c r="E51" s="123">
        <f t="shared" si="5"/>
        <v>4144499</v>
      </c>
      <c r="F51" s="123">
        <f t="shared" si="6"/>
        <v>92213</v>
      </c>
      <c r="G51" s="113">
        <v>651681</v>
      </c>
      <c r="H51" s="113">
        <v>545000</v>
      </c>
      <c r="I51" s="113">
        <v>521995</v>
      </c>
      <c r="J51" s="113">
        <v>521995</v>
      </c>
      <c r="K51" s="113">
        <v>129686</v>
      </c>
      <c r="L51" s="113">
        <v>23005</v>
      </c>
      <c r="M51" s="144" t="s">
        <v>90</v>
      </c>
      <c r="N51" s="145"/>
      <c r="O51" s="134"/>
    </row>
    <row r="52" spans="1:15" ht="13.5">
      <c r="A52" s="264" t="s">
        <v>191</v>
      </c>
      <c r="B52" s="265">
        <f>SUM(B35:B51)</f>
        <v>16846530</v>
      </c>
      <c r="C52" s="265">
        <f>SUM(C35:C51)</f>
        <v>165335</v>
      </c>
      <c r="D52" s="265">
        <f aca="true" t="shared" si="7" ref="D52:L52">SUM(D35:D51)</f>
        <v>0</v>
      </c>
      <c r="E52" s="265">
        <f t="shared" si="7"/>
        <v>174677155</v>
      </c>
      <c r="F52" s="265">
        <f t="shared" si="7"/>
        <v>12672497</v>
      </c>
      <c r="G52" s="265">
        <f t="shared" si="7"/>
        <v>114396712</v>
      </c>
      <c r="H52" s="265">
        <f t="shared" si="7"/>
        <v>41115561</v>
      </c>
      <c r="I52" s="265">
        <f t="shared" si="7"/>
        <v>20236376</v>
      </c>
      <c r="J52" s="265">
        <f t="shared" si="7"/>
        <v>19923682</v>
      </c>
      <c r="K52" s="265">
        <f t="shared" si="7"/>
        <v>94160336</v>
      </c>
      <c r="L52" s="265">
        <f t="shared" si="7"/>
        <v>21191879</v>
      </c>
      <c r="M52" s="266" t="s">
        <v>197</v>
      </c>
      <c r="N52" s="145"/>
      <c r="O52" s="134"/>
    </row>
    <row r="53" spans="1:15" ht="13.5">
      <c r="A53" s="102" t="s">
        <v>26</v>
      </c>
      <c r="B53" s="131" t="s">
        <v>189</v>
      </c>
      <c r="C53" s="131" t="s">
        <v>192</v>
      </c>
      <c r="D53" s="131" t="s">
        <v>192</v>
      </c>
      <c r="E53" s="131" t="s">
        <v>192</v>
      </c>
      <c r="F53" s="131" t="s">
        <v>192</v>
      </c>
      <c r="G53" s="131" t="s">
        <v>192</v>
      </c>
      <c r="H53" s="131" t="s">
        <v>192</v>
      </c>
      <c r="I53" s="131" t="s">
        <v>192</v>
      </c>
      <c r="J53" s="131" t="s">
        <v>192</v>
      </c>
      <c r="K53" s="131" t="s">
        <v>192</v>
      </c>
      <c r="L53" s="131" t="s">
        <v>192</v>
      </c>
      <c r="M53" s="152" t="s">
        <v>26</v>
      </c>
      <c r="N53" s="145"/>
      <c r="O53" s="134"/>
    </row>
    <row r="54" spans="1:15" ht="13.5">
      <c r="A54" s="102" t="s">
        <v>27</v>
      </c>
      <c r="B54" s="131" t="s">
        <v>189</v>
      </c>
      <c r="C54" s="131" t="s">
        <v>192</v>
      </c>
      <c r="D54" s="131" t="s">
        <v>192</v>
      </c>
      <c r="E54" s="131" t="s">
        <v>192</v>
      </c>
      <c r="F54" s="131" t="s">
        <v>192</v>
      </c>
      <c r="G54" s="131" t="s">
        <v>192</v>
      </c>
      <c r="H54" s="131" t="s">
        <v>192</v>
      </c>
      <c r="I54" s="131" t="s">
        <v>192</v>
      </c>
      <c r="J54" s="131" t="s">
        <v>192</v>
      </c>
      <c r="K54" s="131" t="s">
        <v>192</v>
      </c>
      <c r="L54" s="131" t="s">
        <v>192</v>
      </c>
      <c r="M54" s="152" t="s">
        <v>27</v>
      </c>
      <c r="N54" s="145"/>
      <c r="O54" s="134"/>
    </row>
    <row r="55" spans="1:15" ht="13.5">
      <c r="A55" s="121" t="s">
        <v>28</v>
      </c>
      <c r="B55" s="132" t="s">
        <v>189</v>
      </c>
      <c r="C55" s="132" t="s">
        <v>192</v>
      </c>
      <c r="D55" s="132" t="s">
        <v>192</v>
      </c>
      <c r="E55" s="132" t="s">
        <v>192</v>
      </c>
      <c r="F55" s="132" t="s">
        <v>192</v>
      </c>
      <c r="G55" s="132" t="s">
        <v>192</v>
      </c>
      <c r="H55" s="132" t="s">
        <v>192</v>
      </c>
      <c r="I55" s="132" t="s">
        <v>192</v>
      </c>
      <c r="J55" s="132" t="s">
        <v>192</v>
      </c>
      <c r="K55" s="132" t="s">
        <v>192</v>
      </c>
      <c r="L55" s="132" t="s">
        <v>192</v>
      </c>
      <c r="M55" s="153" t="s">
        <v>28</v>
      </c>
      <c r="N55" s="145"/>
      <c r="O55" s="134"/>
    </row>
    <row r="56" spans="1:15" ht="14.25" thickBot="1">
      <c r="A56" s="300" t="s">
        <v>29</v>
      </c>
      <c r="B56" s="304" t="s">
        <v>189</v>
      </c>
      <c r="C56" s="304" t="s">
        <v>193</v>
      </c>
      <c r="D56" s="304" t="s">
        <v>193</v>
      </c>
      <c r="E56" s="304" t="s">
        <v>193</v>
      </c>
      <c r="F56" s="304" t="s">
        <v>193</v>
      </c>
      <c r="G56" s="304" t="s">
        <v>193</v>
      </c>
      <c r="H56" s="304" t="s">
        <v>193</v>
      </c>
      <c r="I56" s="304" t="s">
        <v>193</v>
      </c>
      <c r="J56" s="304" t="s">
        <v>193</v>
      </c>
      <c r="K56" s="304" t="s">
        <v>193</v>
      </c>
      <c r="L56" s="304" t="s">
        <v>193</v>
      </c>
      <c r="M56" s="294" t="s">
        <v>198</v>
      </c>
      <c r="N56" s="145"/>
      <c r="O56" s="134"/>
    </row>
    <row r="57" spans="1:15" ht="15" thickBot="1" thickTop="1">
      <c r="A57" s="267" t="s">
        <v>30</v>
      </c>
      <c r="B57" s="268">
        <f>SUM(B52)</f>
        <v>16846530</v>
      </c>
      <c r="C57" s="268">
        <f>SUM(C52)</f>
        <v>165335</v>
      </c>
      <c r="D57" s="268">
        <f aca="true" t="shared" si="8" ref="D57:L57">SUM(D52)</f>
        <v>0</v>
      </c>
      <c r="E57" s="268">
        <f t="shared" si="8"/>
        <v>174677155</v>
      </c>
      <c r="F57" s="268">
        <f t="shared" si="8"/>
        <v>12672497</v>
      </c>
      <c r="G57" s="268">
        <f t="shared" si="8"/>
        <v>114396712</v>
      </c>
      <c r="H57" s="268">
        <f t="shared" si="8"/>
        <v>41115561</v>
      </c>
      <c r="I57" s="268">
        <f t="shared" si="8"/>
        <v>20236376</v>
      </c>
      <c r="J57" s="268">
        <f t="shared" si="8"/>
        <v>19923682</v>
      </c>
      <c r="K57" s="268">
        <f t="shared" si="8"/>
        <v>94160336</v>
      </c>
      <c r="L57" s="268">
        <f t="shared" si="8"/>
        <v>21191879</v>
      </c>
      <c r="M57" s="269" t="s">
        <v>199</v>
      </c>
      <c r="N57" s="145"/>
      <c r="O57" s="134"/>
    </row>
  </sheetData>
  <sheetProtection/>
  <mergeCells count="12">
    <mergeCell ref="A31:A34"/>
    <mergeCell ref="C32:C34"/>
    <mergeCell ref="D32:D34"/>
    <mergeCell ref="M31:M34"/>
    <mergeCell ref="F31:F34"/>
    <mergeCell ref="G32:L32"/>
    <mergeCell ref="B31:E31"/>
    <mergeCell ref="K33:L33"/>
    <mergeCell ref="D3:D4"/>
    <mergeCell ref="E3:E4"/>
    <mergeCell ref="B2:E2"/>
    <mergeCell ref="F2:M2"/>
  </mergeCells>
  <printOptions/>
  <pageMargins left="0.984251968503937" right="0.7874015748031497" top="0.7480314960629921" bottom="0.7086614173228347" header="0.5118110236220472" footer="0.5118110236220472"/>
  <pageSetup fitToHeight="1" fitToWidth="1" horizontalDpi="600" verticalDpi="600" orientation="landscape" paperSize="9" scale="61" r:id="rId1"/>
  <headerFooter alignWithMargins="0">
    <oddFooter>&amp;C52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9"/>
  <sheetViews>
    <sheetView view="pageBreakPreview" zoomScale="90" zoomScaleSheetLayoutView="90" workbookViewId="0" topLeftCell="A1">
      <selection activeCell="C12" sqref="C12"/>
    </sheetView>
  </sheetViews>
  <sheetFormatPr defaultColWidth="8.796875" defaultRowHeight="14.25"/>
  <cols>
    <col min="1" max="1" width="10.59765625" style="0" customWidth="1"/>
    <col min="2" max="7" width="21.59765625" style="0" customWidth="1"/>
    <col min="8" max="8" width="14.69921875" style="0" bestFit="1" customWidth="1"/>
    <col min="9" max="9" width="15.59765625" style="0" customWidth="1"/>
    <col min="10" max="10" width="10.3984375" style="0" customWidth="1"/>
  </cols>
  <sheetData>
    <row r="1" spans="1:8" ht="21">
      <c r="A1" s="229" t="s">
        <v>201</v>
      </c>
      <c r="H1" s="19" t="s">
        <v>228</v>
      </c>
    </row>
    <row r="2" spans="1:10" ht="21.75" thickBot="1">
      <c r="A2" s="5" t="s">
        <v>202</v>
      </c>
      <c r="B2" s="134"/>
      <c r="C2" s="134"/>
      <c r="D2" s="136"/>
      <c r="E2" s="134"/>
      <c r="F2" s="137"/>
      <c r="G2" s="134"/>
      <c r="H2" s="137" t="s">
        <v>1</v>
      </c>
      <c r="I2" s="134"/>
      <c r="J2" s="134"/>
    </row>
    <row r="3" spans="1:10" ht="13.5">
      <c r="A3" s="445" t="s">
        <v>6</v>
      </c>
      <c r="B3" s="138" t="s">
        <v>77</v>
      </c>
      <c r="C3" s="139"/>
      <c r="D3" s="139"/>
      <c r="E3" s="139"/>
      <c r="F3" s="139"/>
      <c r="G3" s="140"/>
      <c r="H3" s="472" t="s">
        <v>175</v>
      </c>
      <c r="I3" s="141"/>
      <c r="J3" s="134"/>
    </row>
    <row r="4" spans="1:10" ht="13.5">
      <c r="A4" s="446"/>
      <c r="B4" s="449" t="s">
        <v>203</v>
      </c>
      <c r="C4" s="468"/>
      <c r="D4" s="468"/>
      <c r="E4" s="468"/>
      <c r="F4" s="468"/>
      <c r="G4" s="468"/>
      <c r="H4" s="443"/>
      <c r="I4" s="134"/>
      <c r="J4" s="134"/>
    </row>
    <row r="5" spans="1:10" ht="13.5">
      <c r="A5" s="446"/>
      <c r="B5" s="104" t="s">
        <v>69</v>
      </c>
      <c r="C5" s="143"/>
      <c r="D5" s="104" t="s">
        <v>70</v>
      </c>
      <c r="E5" s="143"/>
      <c r="F5" s="467" t="s">
        <v>71</v>
      </c>
      <c r="G5" s="469"/>
      <c r="H5" s="443"/>
      <c r="I5" s="141"/>
      <c r="J5" s="134"/>
    </row>
    <row r="6" spans="1:10" ht="13.5">
      <c r="A6" s="447"/>
      <c r="B6" s="109" t="s">
        <v>72</v>
      </c>
      <c r="C6" s="109" t="s">
        <v>73</v>
      </c>
      <c r="D6" s="109" t="s">
        <v>72</v>
      </c>
      <c r="E6" s="109" t="s">
        <v>73</v>
      </c>
      <c r="F6" s="109" t="s">
        <v>72</v>
      </c>
      <c r="G6" s="109" t="s">
        <v>73</v>
      </c>
      <c r="H6" s="444"/>
      <c r="I6" s="141"/>
      <c r="J6" s="134"/>
    </row>
    <row r="7" spans="1:10" ht="13.5">
      <c r="A7" s="102" t="s">
        <v>16</v>
      </c>
      <c r="B7" s="113">
        <v>6616652670</v>
      </c>
      <c r="C7" s="113">
        <v>5022531346</v>
      </c>
      <c r="D7" s="113">
        <v>4844193362</v>
      </c>
      <c r="E7" s="113">
        <v>4545915113</v>
      </c>
      <c r="F7" s="113">
        <v>1772459308</v>
      </c>
      <c r="G7" s="113">
        <v>476616233</v>
      </c>
      <c r="H7" s="144" t="s">
        <v>16</v>
      </c>
      <c r="I7" s="145"/>
      <c r="J7" s="134"/>
    </row>
    <row r="8" spans="1:10" ht="13.5">
      <c r="A8" s="102" t="s">
        <v>17</v>
      </c>
      <c r="B8" s="113">
        <v>2049194285</v>
      </c>
      <c r="C8" s="113">
        <v>1273106394</v>
      </c>
      <c r="D8" s="113">
        <v>1257345184</v>
      </c>
      <c r="E8" s="113">
        <v>1142931706</v>
      </c>
      <c r="F8" s="113">
        <v>791849101</v>
      </c>
      <c r="G8" s="113">
        <v>130174688</v>
      </c>
      <c r="H8" s="144" t="s">
        <v>17</v>
      </c>
      <c r="I8" s="145"/>
      <c r="J8" s="134"/>
    </row>
    <row r="9" spans="1:10" ht="13.5">
      <c r="A9" s="102" t="s">
        <v>18</v>
      </c>
      <c r="B9" s="113">
        <v>677996596</v>
      </c>
      <c r="C9" s="113">
        <v>546520333</v>
      </c>
      <c r="D9" s="113">
        <v>539040687</v>
      </c>
      <c r="E9" s="113">
        <v>512361799</v>
      </c>
      <c r="F9" s="113">
        <v>138955909</v>
      </c>
      <c r="G9" s="113">
        <v>34158534</v>
      </c>
      <c r="H9" s="144" t="s">
        <v>18</v>
      </c>
      <c r="I9" s="145"/>
      <c r="J9" s="134"/>
    </row>
    <row r="10" spans="1:10" ht="13.5">
      <c r="A10" s="102" t="s">
        <v>19</v>
      </c>
      <c r="B10" s="113">
        <v>712902470</v>
      </c>
      <c r="C10" s="113">
        <v>651810935</v>
      </c>
      <c r="D10" s="113">
        <v>653765791</v>
      </c>
      <c r="E10" s="113">
        <v>631170370</v>
      </c>
      <c r="F10" s="113">
        <v>59136679</v>
      </c>
      <c r="G10" s="113">
        <v>20640565</v>
      </c>
      <c r="H10" s="144" t="s">
        <v>19</v>
      </c>
      <c r="I10" s="145"/>
      <c r="J10" s="134"/>
    </row>
    <row r="11" spans="1:10" ht="13.5">
      <c r="A11" s="121" t="s">
        <v>20</v>
      </c>
      <c r="B11" s="122">
        <v>449770935</v>
      </c>
      <c r="C11" s="122">
        <v>439139584</v>
      </c>
      <c r="D11" s="122">
        <v>437482729</v>
      </c>
      <c r="E11" s="122">
        <v>431564639</v>
      </c>
      <c r="F11" s="122">
        <v>12288206</v>
      </c>
      <c r="G11" s="122">
        <v>7574945</v>
      </c>
      <c r="H11" s="146" t="s">
        <v>20</v>
      </c>
      <c r="I11" s="145"/>
      <c r="J11" s="134"/>
    </row>
    <row r="12" spans="1:10" ht="13.5">
      <c r="A12" s="102" t="s">
        <v>21</v>
      </c>
      <c r="B12" s="113">
        <v>1657239267</v>
      </c>
      <c r="C12" s="113">
        <v>1334114034</v>
      </c>
      <c r="D12" s="113">
        <v>1328872167</v>
      </c>
      <c r="E12" s="113">
        <v>1259598547</v>
      </c>
      <c r="F12" s="113">
        <v>328367100</v>
      </c>
      <c r="G12" s="113">
        <v>74515487</v>
      </c>
      <c r="H12" s="144" t="s">
        <v>21</v>
      </c>
      <c r="I12" s="145"/>
      <c r="J12" s="134"/>
    </row>
    <row r="13" spans="1:10" ht="13.5">
      <c r="A13" s="102" t="s">
        <v>111</v>
      </c>
      <c r="B13" s="113">
        <v>656162522</v>
      </c>
      <c r="C13" s="113">
        <v>572106594</v>
      </c>
      <c r="D13" s="113">
        <v>573772202</v>
      </c>
      <c r="E13" s="113">
        <v>551285416</v>
      </c>
      <c r="F13" s="113">
        <v>82390320</v>
      </c>
      <c r="G13" s="113">
        <v>20821178</v>
      </c>
      <c r="H13" s="144" t="s">
        <v>84</v>
      </c>
      <c r="I13" s="145"/>
      <c r="J13" s="134"/>
    </row>
    <row r="14" spans="1:10" ht="13.5">
      <c r="A14" s="102" t="s">
        <v>113</v>
      </c>
      <c r="B14" s="113">
        <v>1940406760</v>
      </c>
      <c r="C14" s="113">
        <v>1536246713</v>
      </c>
      <c r="D14" s="113">
        <v>1527487801</v>
      </c>
      <c r="E14" s="113">
        <v>1444230709</v>
      </c>
      <c r="F14" s="113">
        <v>412918959</v>
      </c>
      <c r="G14" s="113">
        <v>92016004</v>
      </c>
      <c r="H14" s="144" t="s">
        <v>85</v>
      </c>
      <c r="I14" s="145"/>
      <c r="J14" s="134"/>
    </row>
    <row r="15" spans="1:10" ht="13.5">
      <c r="A15" s="102" t="s">
        <v>115</v>
      </c>
      <c r="B15" s="113">
        <v>1957524899</v>
      </c>
      <c r="C15" s="113">
        <v>1725501951</v>
      </c>
      <c r="D15" s="113">
        <v>1682938356</v>
      </c>
      <c r="E15" s="113">
        <v>1624024947</v>
      </c>
      <c r="F15" s="113">
        <v>274586543</v>
      </c>
      <c r="G15" s="113">
        <v>101477004</v>
      </c>
      <c r="H15" s="144" t="s">
        <v>86</v>
      </c>
      <c r="I15" s="145"/>
      <c r="J15" s="134"/>
    </row>
    <row r="16" spans="1:10" ht="13.5">
      <c r="A16" s="121" t="s">
        <v>22</v>
      </c>
      <c r="B16" s="122">
        <v>378202253</v>
      </c>
      <c r="C16" s="122">
        <v>354797371</v>
      </c>
      <c r="D16" s="122">
        <v>355137394</v>
      </c>
      <c r="E16" s="122">
        <v>345839294</v>
      </c>
      <c r="F16" s="122">
        <v>23064859</v>
      </c>
      <c r="G16" s="122">
        <v>8958077</v>
      </c>
      <c r="H16" s="146" t="s">
        <v>22</v>
      </c>
      <c r="I16" s="145"/>
      <c r="J16" s="134"/>
    </row>
    <row r="17" spans="1:10" ht="13.5">
      <c r="A17" s="102" t="s">
        <v>23</v>
      </c>
      <c r="B17" s="113">
        <v>47909484</v>
      </c>
      <c r="C17" s="113">
        <v>43652900</v>
      </c>
      <c r="D17" s="113">
        <v>44586300</v>
      </c>
      <c r="E17" s="113">
        <v>42576700</v>
      </c>
      <c r="F17" s="113">
        <v>3323184</v>
      </c>
      <c r="G17" s="113">
        <v>1076200</v>
      </c>
      <c r="H17" s="144" t="s">
        <v>23</v>
      </c>
      <c r="I17" s="145"/>
      <c r="J17" s="134"/>
    </row>
    <row r="18" spans="1:10" ht="13.5">
      <c r="A18" s="102" t="s">
        <v>146</v>
      </c>
      <c r="B18" s="113">
        <v>207036905</v>
      </c>
      <c r="C18" s="113">
        <v>202040686</v>
      </c>
      <c r="D18" s="113">
        <v>201653699</v>
      </c>
      <c r="E18" s="113">
        <v>198274899</v>
      </c>
      <c r="F18" s="113">
        <v>5383206</v>
      </c>
      <c r="G18" s="113">
        <v>3765787</v>
      </c>
      <c r="H18" s="144" t="s">
        <v>87</v>
      </c>
      <c r="I18" s="145"/>
      <c r="J18" s="134"/>
    </row>
    <row r="19" spans="1:10" ht="13.5">
      <c r="A19" s="102" t="s">
        <v>169</v>
      </c>
      <c r="B19" s="113">
        <v>507160069</v>
      </c>
      <c r="C19" s="113">
        <v>441801438</v>
      </c>
      <c r="D19" s="113">
        <v>439441005</v>
      </c>
      <c r="E19" s="113">
        <v>423609649</v>
      </c>
      <c r="F19" s="113">
        <v>67719064</v>
      </c>
      <c r="G19" s="113">
        <v>18191789</v>
      </c>
      <c r="H19" s="144" t="s">
        <v>88</v>
      </c>
      <c r="I19" s="145"/>
      <c r="J19" s="134"/>
    </row>
    <row r="20" spans="1:10" ht="13.5">
      <c r="A20" s="102" t="s">
        <v>24</v>
      </c>
      <c r="B20" s="113">
        <v>244281271</v>
      </c>
      <c r="C20" s="113">
        <v>221333412</v>
      </c>
      <c r="D20" s="113">
        <v>216714742</v>
      </c>
      <c r="E20" s="113">
        <v>211545946</v>
      </c>
      <c r="F20" s="113">
        <v>27566529</v>
      </c>
      <c r="G20" s="113">
        <v>9787466</v>
      </c>
      <c r="H20" s="144" t="s">
        <v>24</v>
      </c>
      <c r="I20" s="145"/>
      <c r="J20" s="134"/>
    </row>
    <row r="21" spans="1:10" ht="13.5">
      <c r="A21" s="121" t="s">
        <v>25</v>
      </c>
      <c r="B21" s="122">
        <v>224626513</v>
      </c>
      <c r="C21" s="122">
        <v>185176017</v>
      </c>
      <c r="D21" s="122">
        <v>186970600</v>
      </c>
      <c r="E21" s="122">
        <v>180965900</v>
      </c>
      <c r="F21" s="122">
        <v>37655913</v>
      </c>
      <c r="G21" s="122">
        <v>4210117</v>
      </c>
      <c r="H21" s="146" t="s">
        <v>25</v>
      </c>
      <c r="I21" s="145"/>
      <c r="J21" s="134"/>
    </row>
    <row r="22" spans="1:10" ht="13.5">
      <c r="A22" s="102" t="s">
        <v>127</v>
      </c>
      <c r="B22" s="113">
        <v>129109893</v>
      </c>
      <c r="C22" s="113">
        <v>122491222</v>
      </c>
      <c r="D22" s="113">
        <v>122851900</v>
      </c>
      <c r="E22" s="113">
        <v>119276420</v>
      </c>
      <c r="F22" s="113">
        <v>6257993</v>
      </c>
      <c r="G22" s="113">
        <v>3214802</v>
      </c>
      <c r="H22" s="144" t="s">
        <v>89</v>
      </c>
      <c r="I22" s="145"/>
      <c r="J22" s="134"/>
    </row>
    <row r="23" spans="1:10" ht="13.5">
      <c r="A23" s="102" t="s">
        <v>176</v>
      </c>
      <c r="B23" s="113">
        <v>326611850</v>
      </c>
      <c r="C23" s="113">
        <v>311524974</v>
      </c>
      <c r="D23" s="113">
        <v>312648905</v>
      </c>
      <c r="E23" s="113">
        <v>307231305</v>
      </c>
      <c r="F23" s="113">
        <v>13962945</v>
      </c>
      <c r="G23" s="113">
        <v>4293669</v>
      </c>
      <c r="H23" s="144" t="s">
        <v>90</v>
      </c>
      <c r="I23" s="145"/>
      <c r="J23" s="134"/>
    </row>
    <row r="24" spans="1:10" ht="13.5">
      <c r="A24" s="264" t="s">
        <v>83</v>
      </c>
      <c r="B24" s="130">
        <f aca="true" t="shared" si="0" ref="B24:G24">SUM(B7:B23)</f>
        <v>18782788642</v>
      </c>
      <c r="C24" s="130">
        <f t="shared" si="0"/>
        <v>14983895904</v>
      </c>
      <c r="D24" s="130">
        <f t="shared" si="0"/>
        <v>14724902824</v>
      </c>
      <c r="E24" s="130">
        <f t="shared" si="0"/>
        <v>13972403359</v>
      </c>
      <c r="F24" s="130">
        <f t="shared" si="0"/>
        <v>4057885818</v>
      </c>
      <c r="G24" s="130">
        <f t="shared" si="0"/>
        <v>1011492545</v>
      </c>
      <c r="H24" s="266" t="s">
        <v>197</v>
      </c>
      <c r="I24" s="145"/>
      <c r="J24" s="134"/>
    </row>
    <row r="25" spans="1:10" ht="13.5">
      <c r="A25" s="102" t="s">
        <v>26</v>
      </c>
      <c r="B25" s="131">
        <v>293743000</v>
      </c>
      <c r="C25" s="131">
        <v>293743000</v>
      </c>
      <c r="D25" s="131">
        <v>293743000</v>
      </c>
      <c r="E25" s="131">
        <v>293743000</v>
      </c>
      <c r="F25" s="131">
        <v>0</v>
      </c>
      <c r="G25" s="131">
        <v>0</v>
      </c>
      <c r="H25" s="152" t="s">
        <v>26</v>
      </c>
      <c r="I25" s="145"/>
      <c r="J25" s="134"/>
    </row>
    <row r="26" spans="1:10" ht="13.5">
      <c r="A26" s="102" t="s">
        <v>27</v>
      </c>
      <c r="B26" s="131">
        <v>387679500</v>
      </c>
      <c r="C26" s="131">
        <v>387679500</v>
      </c>
      <c r="D26" s="131">
        <v>387679500</v>
      </c>
      <c r="E26" s="131">
        <v>387679500</v>
      </c>
      <c r="F26" s="131">
        <v>0</v>
      </c>
      <c r="G26" s="131">
        <v>0</v>
      </c>
      <c r="H26" s="152" t="s">
        <v>27</v>
      </c>
      <c r="I26" s="145"/>
      <c r="J26" s="134"/>
    </row>
    <row r="27" spans="1:10" ht="13.5">
      <c r="A27" s="121" t="s">
        <v>28</v>
      </c>
      <c r="B27" s="132">
        <v>109330300</v>
      </c>
      <c r="C27" s="132">
        <v>109330300</v>
      </c>
      <c r="D27" s="132">
        <v>109330300</v>
      </c>
      <c r="E27" s="132">
        <v>109330300</v>
      </c>
      <c r="F27" s="132">
        <v>0</v>
      </c>
      <c r="G27" s="132">
        <v>0</v>
      </c>
      <c r="H27" s="127" t="s">
        <v>28</v>
      </c>
      <c r="I27" s="145"/>
      <c r="J27" s="134"/>
    </row>
    <row r="28" spans="1:10" ht="14.25" thickBot="1">
      <c r="A28" s="307" t="s">
        <v>29</v>
      </c>
      <c r="B28" s="301">
        <f aca="true" t="shared" si="1" ref="B28:G28">SUM(B25:B27)</f>
        <v>790752800</v>
      </c>
      <c r="C28" s="301">
        <f t="shared" si="1"/>
        <v>790752800</v>
      </c>
      <c r="D28" s="301">
        <f t="shared" si="1"/>
        <v>790752800</v>
      </c>
      <c r="E28" s="301">
        <f t="shared" si="1"/>
        <v>790752800</v>
      </c>
      <c r="F28" s="301">
        <f t="shared" si="1"/>
        <v>0</v>
      </c>
      <c r="G28" s="301">
        <f t="shared" si="1"/>
        <v>0</v>
      </c>
      <c r="H28" s="308" t="s">
        <v>198</v>
      </c>
      <c r="I28" s="145"/>
      <c r="J28" s="134"/>
    </row>
    <row r="29" spans="1:10" ht="15" thickBot="1" thickTop="1">
      <c r="A29" s="267" t="s">
        <v>30</v>
      </c>
      <c r="B29" s="133">
        <f aca="true" t="shared" si="2" ref="B29:G29">B24+B28</f>
        <v>19573541442</v>
      </c>
      <c r="C29" s="133">
        <f t="shared" si="2"/>
        <v>15774648704</v>
      </c>
      <c r="D29" s="133">
        <f t="shared" si="2"/>
        <v>15515655624</v>
      </c>
      <c r="E29" s="133">
        <f t="shared" si="2"/>
        <v>14763156159</v>
      </c>
      <c r="F29" s="133">
        <f t="shared" si="2"/>
        <v>4057885818</v>
      </c>
      <c r="G29" s="133">
        <f t="shared" si="2"/>
        <v>1011492545</v>
      </c>
      <c r="H29" s="269" t="s">
        <v>199</v>
      </c>
      <c r="I29" s="145"/>
      <c r="J29" s="134"/>
    </row>
  </sheetData>
  <sheetProtection/>
  <mergeCells count="4">
    <mergeCell ref="B4:G4"/>
    <mergeCell ref="F5:G5"/>
    <mergeCell ref="A3:A6"/>
    <mergeCell ref="H3:H6"/>
  </mergeCells>
  <printOptions/>
  <pageMargins left="0.984251968503937" right="0.7874015748031497" top="0.7480314960629921" bottom="0.7086614173228347" header="0.5118110236220472" footer="0.5118110236220472"/>
  <pageSetup fitToHeight="1" fitToWidth="1" horizontalDpi="600" verticalDpi="600" orientation="landscape" paperSize="9" scale="70" r:id="rId1"/>
  <headerFooter alignWithMargins="0">
    <oddFooter>&amp;C53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西村 嘉剛</cp:lastModifiedBy>
  <cp:lastPrinted>2021-12-09T01:47:00Z</cp:lastPrinted>
  <dcterms:created xsi:type="dcterms:W3CDTF">2000-12-03T08:10:22Z</dcterms:created>
  <dcterms:modified xsi:type="dcterms:W3CDTF">2021-12-09T01:47:06Z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0x0101001F5358015244A34494DE61FD120FD1D0</vt:lpwstr>
  </property>
</Properties>
</file>