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72" windowHeight="7020" tabRatio="900" firstSheet="1" activeTab="2"/>
  </bookViews>
  <sheets>
    <sheet name="第１表（その１）" sheetId="1" r:id="rId1"/>
    <sheet name="第１表（その２）" sheetId="2" r:id="rId2"/>
    <sheet name="第２表（その１）（公）" sheetId="3" r:id="rId3"/>
    <sheet name="第２表（その２）（公）" sheetId="4" r:id="rId4"/>
    <sheet name="第２表（その１、その２） (組)" sheetId="5" r:id="rId5"/>
    <sheet name="第２表（その３）" sheetId="6" r:id="rId6"/>
    <sheet name="第２表（その４）" sheetId="7" r:id="rId7"/>
    <sheet name="第２表（その５）" sheetId="8" r:id="rId8"/>
  </sheets>
  <definedNames>
    <definedName name="_xlnm.Print_Area" localSheetId="0">'第１表（その１）'!$A$1:$AB$31</definedName>
    <definedName name="_xlnm.Print_Area" localSheetId="1">'第１表（その２）'!$A$1:$M$29</definedName>
    <definedName name="_xlnm.Print_Area" localSheetId="2">'第２表（その１）（公）'!$A$1:$P$50</definedName>
    <definedName name="_xlnm.Print_Area" localSheetId="4">'第２表（その１、その２） (組)'!$A$1:$S$35</definedName>
    <definedName name="_xlnm.Print_Area" localSheetId="3">'第２表（その２）（公）'!$A$1:$R$49</definedName>
    <definedName name="_xlnm.Print_Area" localSheetId="5">'第２表（その３）'!$A$1:$K$28</definedName>
    <definedName name="_xlnm.Print_Area" localSheetId="6">'第２表（その４）'!$A$1:$N$57</definedName>
    <definedName name="_xlnm.Print_Area" localSheetId="7">'第２表（その５）'!$A$1:$J$29</definedName>
  </definedNames>
  <calcPr fullCalcOnLoad="1"/>
</workbook>
</file>

<file path=xl/sharedStrings.xml><?xml version="1.0" encoding="utf-8"?>
<sst xmlns="http://schemas.openxmlformats.org/spreadsheetml/2006/main" count="994" uniqueCount="265">
  <si>
    <t>［事業年報Ａ表］</t>
  </si>
  <si>
    <t>（単位：円）</t>
  </si>
  <si>
    <t>世帯数</t>
  </si>
  <si>
    <t>事務職員数</t>
  </si>
  <si>
    <t>一部負担</t>
  </si>
  <si>
    <t>その他の保険給付</t>
  </si>
  <si>
    <t>保険者名</t>
  </si>
  <si>
    <t>割　　合</t>
  </si>
  <si>
    <t>本年度末</t>
  </si>
  <si>
    <t>専任</t>
  </si>
  <si>
    <t>兼任</t>
  </si>
  <si>
    <t>（％）</t>
  </si>
  <si>
    <t>出産育児</t>
  </si>
  <si>
    <t>葬祭</t>
  </si>
  <si>
    <t>その他</t>
  </si>
  <si>
    <t>現　　在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</si>
  <si>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</si>
  <si>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</si>
  <si>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</si>
  <si>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</si>
  <si>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</si>
  <si>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</si>
  <si>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</si>
  <si>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</si>
  <si>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美浜町</t>
  </si>
  <si>
    <t>高浜町</t>
  </si>
  <si>
    <t>食品国保</t>
  </si>
  <si>
    <t>医師国保</t>
  </si>
  <si>
    <t>薬剤師国保</t>
  </si>
  <si>
    <t>組合計</t>
  </si>
  <si>
    <t>県　　計</t>
  </si>
  <si>
    <t>第１表　保険者別一般状況　（その２）　退職被保険者等分</t>
  </si>
  <si>
    <t>［事業年報Ｅ表］</t>
  </si>
  <si>
    <t>退職被保険者等の世帯数</t>
  </si>
  <si>
    <t>退職被保険者等数</t>
  </si>
  <si>
    <t>単独世帯</t>
  </si>
  <si>
    <t>混合世帯</t>
  </si>
  <si>
    <t>計</t>
  </si>
  <si>
    <t>本人</t>
  </si>
  <si>
    <t>家族</t>
  </si>
  <si>
    <t>［事業年報Ｂ（１）表］</t>
  </si>
  <si>
    <t>収　　　　　　　　　　　　　　　　　　　　　　　　　　　　　　入</t>
  </si>
  <si>
    <t>保険料（税）</t>
  </si>
  <si>
    <t>一　　　般</t>
  </si>
  <si>
    <t>退職被保険者</t>
  </si>
  <si>
    <t>療養給付費等</t>
  </si>
  <si>
    <t>療養給付費</t>
  </si>
  <si>
    <t>被保険者分</t>
  </si>
  <si>
    <t>等　　　　分</t>
  </si>
  <si>
    <t>一時金等</t>
  </si>
  <si>
    <t>その他の収入</t>
  </si>
  <si>
    <t>第２表　保険者別経理状況　（その２）</t>
  </si>
  <si>
    <t>支　　　　　　　　　　　　　　　　　　　　　　　出</t>
  </si>
  <si>
    <t>保　　　　険　　　　給　　　　付　　　　費</t>
  </si>
  <si>
    <t>総務費</t>
  </si>
  <si>
    <t>一　　般　　被　　保　　険　　者　　分</t>
  </si>
  <si>
    <t>退職被保険者等分</t>
  </si>
  <si>
    <t>療養費</t>
  </si>
  <si>
    <t>小計</t>
  </si>
  <si>
    <t>高額療養費</t>
  </si>
  <si>
    <t>移送費</t>
  </si>
  <si>
    <t>出産育児諸費</t>
  </si>
  <si>
    <t>葬祭諸費</t>
  </si>
  <si>
    <t>育児諸費</t>
  </si>
  <si>
    <t>支　　出</t>
  </si>
  <si>
    <t>第２表　保険者別経理状況　（その３）</t>
  </si>
  <si>
    <t>収　　納　　状　　況</t>
  </si>
  <si>
    <t>収支差引残</t>
  </si>
  <si>
    <t>一　般　被　保　険　者　分</t>
  </si>
  <si>
    <t>保険料（税）計</t>
  </si>
  <si>
    <t>保険料（税）現年分</t>
  </si>
  <si>
    <t>保険料（税）滞納繰越分</t>
  </si>
  <si>
    <t>調定額</t>
  </si>
  <si>
    <t>収納額</t>
  </si>
  <si>
    <t>第２表　保険者別経理状況　（その４）退職被保険者等分</t>
  </si>
  <si>
    <t>合計</t>
  </si>
  <si>
    <t>医　療　給　付　費　</t>
  </si>
  <si>
    <t>保　険　料　（税）　収　納　状　況</t>
  </si>
  <si>
    <t>一定以上所得者</t>
  </si>
  <si>
    <t>（再掲）</t>
  </si>
  <si>
    <t>本年度末現在</t>
  </si>
  <si>
    <t>S30.11. 1</t>
  </si>
  <si>
    <t>S23.10. 1</t>
  </si>
  <si>
    <t>市町計</t>
  </si>
  <si>
    <t>あわら市</t>
  </si>
  <si>
    <t>越前市</t>
  </si>
  <si>
    <t>坂井市</t>
  </si>
  <si>
    <t>南越前町</t>
  </si>
  <si>
    <t>越前町</t>
  </si>
  <si>
    <t>おおい町</t>
  </si>
  <si>
    <t>若狭町</t>
  </si>
  <si>
    <t>３０％</t>
  </si>
  <si>
    <t>若狭町</t>
  </si>
  <si>
    <t>その他</t>
  </si>
  <si>
    <t>被保険者総数</t>
  </si>
  <si>
    <t>一般被保険者数</t>
  </si>
  <si>
    <t>退職被保険者等数</t>
  </si>
  <si>
    <t>介護保険第２号被保険者数</t>
  </si>
  <si>
    <t>年度平均</t>
  </si>
  <si>
    <t>本年度末現在</t>
  </si>
  <si>
    <t>本年度末</t>
  </si>
  <si>
    <t>未就学児</t>
  </si>
  <si>
    <t>前期高齢者</t>
  </si>
  <si>
    <t>70歳以上一般</t>
  </si>
  <si>
    <t>H18. 2. 1</t>
  </si>
  <si>
    <t>S30. 1.15</t>
  </si>
  <si>
    <t>S26. 4. 1</t>
  </si>
  <si>
    <t>H17.11. 7</t>
  </si>
  <si>
    <t>２０％</t>
  </si>
  <si>
    <t>S29. 9. 1</t>
  </si>
  <si>
    <t>あわら市</t>
  </si>
  <si>
    <t>H16. 3．1</t>
  </si>
  <si>
    <t>越前市</t>
  </si>
  <si>
    <t>H17.10. 1</t>
  </si>
  <si>
    <t>坂井市</t>
  </si>
  <si>
    <t>H18. 3.20</t>
  </si>
  <si>
    <t>現役並所得者</t>
  </si>
  <si>
    <t>H18. 2.13</t>
  </si>
  <si>
    <t>３０％</t>
  </si>
  <si>
    <t>S30. 3. 1</t>
  </si>
  <si>
    <t>南越前町</t>
  </si>
  <si>
    <t>H17. 1. 1</t>
  </si>
  <si>
    <t>上記以外</t>
  </si>
  <si>
    <t>越前町</t>
  </si>
  <si>
    <t>H17. 2. 1</t>
  </si>
  <si>
    <t>３０％</t>
  </si>
  <si>
    <t>おおい町</t>
  </si>
  <si>
    <t>H18. 3. 3</t>
  </si>
  <si>
    <t>H17. 3.31</t>
  </si>
  <si>
    <t>S30. 7. 1</t>
  </si>
  <si>
    <t xml:space="preserve"> 主 70,000
 従 60,000
 そ 50,000</t>
  </si>
  <si>
    <t>S34. 1. 1</t>
  </si>
  <si>
    <t>３０％</t>
  </si>
  <si>
    <t xml:space="preserve"> 主 300,000
 家 100,000</t>
  </si>
  <si>
    <t>S34. 4. 1</t>
  </si>
  <si>
    <t>３０％</t>
  </si>
  <si>
    <t>主・従100,000
家　50,000</t>
  </si>
  <si>
    <t>国　　　庫　　　支　　　出　　　金</t>
  </si>
  <si>
    <t>県　支　出　金</t>
  </si>
  <si>
    <t>事務費</t>
  </si>
  <si>
    <t>高額医療費共</t>
  </si>
  <si>
    <t>特定健康診査等</t>
  </si>
  <si>
    <t>負担金</t>
  </si>
  <si>
    <t>同事業負担金</t>
  </si>
  <si>
    <t>負担金</t>
  </si>
  <si>
    <t>南越前町</t>
  </si>
  <si>
    <t>（その１続き）</t>
  </si>
  <si>
    <t>その他の収入</t>
  </si>
  <si>
    <t>基金等繰入金</t>
  </si>
  <si>
    <t>繰越金</t>
  </si>
  <si>
    <t>収入合計</t>
  </si>
  <si>
    <t>高額介護</t>
  </si>
  <si>
    <t>移送費</t>
  </si>
  <si>
    <t>（療養給付費＋療養費</t>
  </si>
  <si>
    <t>合算療養費</t>
  </si>
  <si>
    <t>　高額＋高額介護＋移送費）</t>
  </si>
  <si>
    <t>共同事業拠出金</t>
  </si>
  <si>
    <t>保健事業費</t>
  </si>
  <si>
    <t>直診勘定繰出金</t>
  </si>
  <si>
    <t>基金等積立金</t>
  </si>
  <si>
    <t>支出合計</t>
  </si>
  <si>
    <t>特定健康</t>
  </si>
  <si>
    <t>健康管理センター</t>
  </si>
  <si>
    <t>審査等事業費</t>
  </si>
  <si>
    <t>事業費</t>
  </si>
  <si>
    <t>単年度収支差</t>
  </si>
  <si>
    <t>（単年度収入－単年度支出）</t>
  </si>
  <si>
    <t>（収入合計－支出合計）</t>
  </si>
  <si>
    <t>越前町</t>
  </si>
  <si>
    <t>医療給付費分</t>
  </si>
  <si>
    <t>高額介護合算療養費</t>
  </si>
  <si>
    <t>（その４続き）</t>
  </si>
  <si>
    <t>収支差引残</t>
  </si>
  <si>
    <t>退職被保険者等分</t>
  </si>
  <si>
    <t>保険者名</t>
  </si>
  <si>
    <t>若狭町</t>
  </si>
  <si>
    <t>前期高齢者　　      　　交付金</t>
  </si>
  <si>
    <t>事業開始年月日</t>
  </si>
  <si>
    <t>年間平均</t>
  </si>
  <si>
    <t>小計（単年度収入）</t>
  </si>
  <si>
    <t>市町村債　　　　　　（組合債）　　　　</t>
  </si>
  <si>
    <t>審査支払手数料</t>
  </si>
  <si>
    <t>小計(単年度支出)</t>
  </si>
  <si>
    <t>（単位：円）</t>
  </si>
  <si>
    <t>前年度繰上充用金</t>
  </si>
  <si>
    <t>５月３１日現在　　　　　　　　基金等保有額</t>
  </si>
  <si>
    <t>その他の支出</t>
  </si>
  <si>
    <t>－</t>
  </si>
  <si>
    <t>－</t>
  </si>
  <si>
    <t>おおい町</t>
  </si>
  <si>
    <t>市町計</t>
  </si>
  <si>
    <t>－</t>
  </si>
  <si>
    <t>－</t>
  </si>
  <si>
    <t>収　　　　　　入</t>
  </si>
  <si>
    <t>（その２続き）</t>
  </si>
  <si>
    <t>　</t>
  </si>
  <si>
    <t>市町計</t>
  </si>
  <si>
    <t>組合計</t>
  </si>
  <si>
    <t>県計</t>
  </si>
  <si>
    <t>薬剤師国保</t>
  </si>
  <si>
    <t>第２表　保険者別経理状況　（その５）全体分（一般被保険者＋退職被保険者）</t>
  </si>
  <si>
    <t>（その５）</t>
  </si>
  <si>
    <t>一般被保険者＋退職被保険者</t>
  </si>
  <si>
    <t>第１表　保険者別一般状況　（その１）</t>
  </si>
  <si>
    <t>（単位：人、円）</t>
  </si>
  <si>
    <t>国庫支出金</t>
  </si>
  <si>
    <t>連合会支出金</t>
  </si>
  <si>
    <t>一般会計繰入金</t>
  </si>
  <si>
    <t>直診繰入金</t>
  </si>
  <si>
    <t>その他の収入</t>
  </si>
  <si>
    <t>財政安定化基金交付金</t>
  </si>
  <si>
    <t>職員給付費等</t>
  </si>
  <si>
    <t>出産育児一時金</t>
  </si>
  <si>
    <t>その他</t>
  </si>
  <si>
    <t xml:space="preserve"> 普通交付金</t>
  </si>
  <si>
    <t>特別交付金</t>
  </si>
  <si>
    <t>保険者努力支援分</t>
  </si>
  <si>
    <t>特別調整交付金分</t>
  </si>
  <si>
    <t>都道府県繰入金（2号分）</t>
  </si>
  <si>
    <t>特定健康診査等負担金分</t>
  </si>
  <si>
    <t>計</t>
  </si>
  <si>
    <t>第２表　保険者別経理状況　（その１）</t>
  </si>
  <si>
    <t>保険料</t>
  </si>
  <si>
    <t>補助金</t>
  </si>
  <si>
    <t>計</t>
  </si>
  <si>
    <t>高額医療費共同
事業交付金</t>
  </si>
  <si>
    <t>小計（単年度収入）</t>
  </si>
  <si>
    <t>［事業年報B、Ｅ表］</t>
  </si>
  <si>
    <t>国民健康保険事業費納付金</t>
  </si>
  <si>
    <t>医療分</t>
  </si>
  <si>
    <t>後期分</t>
  </si>
  <si>
    <t>介護分</t>
  </si>
  <si>
    <t>財政安定化基金拠出金</t>
  </si>
  <si>
    <t>保険給付費等
交付金償還金</t>
  </si>
  <si>
    <t>B1#95</t>
  </si>
  <si>
    <t>公債費</t>
  </si>
  <si>
    <t>都道府県支出金</t>
  </si>
  <si>
    <t>計</t>
  </si>
  <si>
    <t>B1#40</t>
  </si>
  <si>
    <t xml:space="preserve">B1#40 </t>
  </si>
  <si>
    <t>前期高齢者納付金等</t>
  </si>
  <si>
    <t>介護納付金等</t>
  </si>
  <si>
    <t>組合債権</t>
  </si>
  <si>
    <t>支　　　　　　　　　　　　　　　　　　出</t>
  </si>
  <si>
    <t xml:space="preserve">B1#95 </t>
  </si>
  <si>
    <t xml:space="preserve">B1#227 </t>
  </si>
  <si>
    <t>B1#41</t>
  </si>
  <si>
    <t>保険給付費等交付金</t>
  </si>
  <si>
    <t>財政安定化
支援事業</t>
  </si>
  <si>
    <t>基盤
（保険税軽減分）</t>
  </si>
  <si>
    <t>基盤
（保険者支援分）</t>
  </si>
  <si>
    <t>前年度
繰上充用金</t>
  </si>
  <si>
    <t>保険給付費等交付金</t>
  </si>
  <si>
    <t>（普通交付金）</t>
  </si>
  <si>
    <t>国民健康保険</t>
  </si>
  <si>
    <t>事業費納付金</t>
  </si>
  <si>
    <t>（医療給付費分）</t>
  </si>
  <si>
    <t>支　　　　　　出</t>
  </si>
  <si>
    <t>第２表　保険者別経理状況　（その２）（組）</t>
  </si>
  <si>
    <t>（その２続き）（組）</t>
  </si>
  <si>
    <t>第２表　保険者別経理状況　（その１）（組）</t>
  </si>
  <si>
    <t>後期高齢者支援金等</t>
  </si>
  <si>
    <r>
      <rPr>
        <sz val="9"/>
        <rFont val="MS UI Gothic"/>
        <family val="3"/>
      </rPr>
      <t>※</t>
    </r>
    <r>
      <rPr>
        <sz val="9"/>
        <rFont val="明朝"/>
        <family val="1"/>
      </rPr>
      <t>直近3月間の給与収入の合計額を就労日数で除した額×2/3×日数</t>
    </r>
  </si>
  <si>
    <t>新型コロナウイルス感染症にかかる傷病手当金（※）</t>
  </si>
  <si>
    <t>傷病手当金
主 １日6,000
従 １日2,000
新型コロナウイルス感染症にかかる傷病手当金（※）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</si>
</sst>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#,##0"/>
    <numFmt numFmtId="182" formatCode="###,###,##0"/>
    <numFmt numFmtId="183" formatCode="###,###,###,##0"/>
    <numFmt numFmtId="184" formatCode="[&lt;=999]000;000\-00"/>
    <numFmt numFmtId="185" formatCode="#,###,###,###,##0"/>
    <numFmt numFmtId="186" formatCode="#,###,###,##0"/>
    <numFmt numFmtId="187" formatCode="0.000_ "/>
    <numFmt numFmtId="188" formatCode="#,##0;&quot;▲ &quot;#,##0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&quot;¥&quot;#,##0_);[Red]\(&quot;¥&quot;#,##0\)"/>
    <numFmt numFmtId="196" formatCode="#,##0;&quot;△ &quot;#,##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6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8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明朝"/>
      <family val="1"/>
    </font>
    <font>
      <sz val="11"/>
      <name val="ＭＳ Ｐゴシック"/>
      <family val="3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11"/>
      <color indexed="8"/>
      <name val="明朝"/>
      <family val="1"/>
    </font>
    <font>
      <sz val="18"/>
      <name val="ＭＳ 明朝"/>
      <family val="1"/>
    </font>
    <font>
      <sz val="6"/>
      <name val="明朝"/>
      <family val="1"/>
    </font>
    <font>
      <sz val="6"/>
      <name val="ＭＳ Ｐゴシック"/>
      <family val="3"/>
    </font>
    <font>
      <sz val="10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明朝"/>
      <family val="1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>
      <alignment vertical="center"/>
      <protection/>
    </xf>
    <xf numFmtId="0" fontId="1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Alignment="1" applyProtection="1">
      <alignment/>
      <protection/>
    </xf>
    <xf numFmtId="3" fontId="0" fillId="0" borderId="23" xfId="0" applyNumberFormat="1" applyBorder="1" applyAlignment="1" applyProtection="1">
      <alignment/>
      <protection/>
    </xf>
    <xf numFmtId="3" fontId="0" fillId="0" borderId="24" xfId="0" applyNumberForma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6" fillId="0" borderId="21" xfId="0" applyFont="1" applyBorder="1" applyAlignment="1">
      <alignment horizontal="center"/>
    </xf>
    <xf numFmtId="38" fontId="6" fillId="0" borderId="13" xfId="49" applyFont="1" applyBorder="1" applyAlignment="1">
      <alignment/>
    </xf>
    <xf numFmtId="38" fontId="6" fillId="0" borderId="25" xfId="49" applyFont="1" applyBorder="1" applyAlignment="1">
      <alignment/>
    </xf>
    <xf numFmtId="0" fontId="6" fillId="0" borderId="22" xfId="0" applyFont="1" applyBorder="1" applyAlignment="1">
      <alignment horizontal="center"/>
    </xf>
    <xf numFmtId="38" fontId="6" fillId="0" borderId="10" xfId="49" applyFont="1" applyBorder="1" applyAlignment="1">
      <alignment/>
    </xf>
    <xf numFmtId="49" fontId="6" fillId="0" borderId="25" xfId="49" applyNumberFormat="1" applyFont="1" applyBorder="1" applyAlignment="1">
      <alignment/>
    </xf>
    <xf numFmtId="49" fontId="6" fillId="0" borderId="13" xfId="49" applyNumberFormat="1" applyFont="1" applyBorder="1" applyAlignment="1">
      <alignment/>
    </xf>
    <xf numFmtId="49" fontId="6" fillId="0" borderId="10" xfId="49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shrinkToFit="1"/>
    </xf>
    <xf numFmtId="3" fontId="6" fillId="0" borderId="23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8" fontId="6" fillId="0" borderId="25" xfId="49" applyFont="1" applyBorder="1" applyAlignment="1" applyProtection="1">
      <alignment/>
      <protection/>
    </xf>
    <xf numFmtId="0" fontId="6" fillId="0" borderId="26" xfId="0" applyFont="1" applyBorder="1" applyAlignment="1">
      <alignment horizontal="center"/>
    </xf>
    <xf numFmtId="3" fontId="6" fillId="0" borderId="24" xfId="0" applyNumberFormat="1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38" fontId="6" fillId="0" borderId="23" xfId="49" applyFont="1" applyBorder="1" applyAlignment="1" applyProtection="1">
      <alignment/>
      <protection/>
    </xf>
    <xf numFmtId="38" fontId="0" fillId="0" borderId="0" xfId="49" applyAlignment="1">
      <alignment/>
    </xf>
    <xf numFmtId="38" fontId="0" fillId="0" borderId="0" xfId="49" applyBorder="1" applyAlignment="1">
      <alignment/>
    </xf>
    <xf numFmtId="0" fontId="8" fillId="0" borderId="30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 shrinkToFit="1"/>
    </xf>
    <xf numFmtId="0" fontId="6" fillId="0" borderId="3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94" fontId="6" fillId="0" borderId="25" xfId="0" applyNumberFormat="1" applyFont="1" applyBorder="1" applyAlignment="1" applyProtection="1">
      <alignment/>
      <protection/>
    </xf>
    <xf numFmtId="194" fontId="6" fillId="0" borderId="23" xfId="0" applyNumberFormat="1" applyFont="1" applyBorder="1" applyAlignment="1" applyProtection="1">
      <alignment/>
      <protection/>
    </xf>
    <xf numFmtId="194" fontId="6" fillId="0" borderId="10" xfId="0" applyNumberFormat="1" applyFont="1" applyBorder="1" applyAlignment="1" applyProtection="1">
      <alignment/>
      <protection/>
    </xf>
    <xf numFmtId="194" fontId="6" fillId="0" borderId="24" xfId="0" applyNumberFormat="1" applyFont="1" applyBorder="1" applyAlignment="1" applyProtection="1">
      <alignment/>
      <protection/>
    </xf>
    <xf numFmtId="194" fontId="6" fillId="0" borderId="13" xfId="0" applyNumberFormat="1" applyFont="1" applyBorder="1" applyAlignment="1" applyProtection="1">
      <alignment/>
      <protection/>
    </xf>
    <xf numFmtId="194" fontId="6" fillId="0" borderId="28" xfId="0" applyNumberFormat="1" applyFont="1" applyBorder="1" applyAlignment="1" applyProtection="1">
      <alignment/>
      <protection/>
    </xf>
    <xf numFmtId="194" fontId="6" fillId="0" borderId="25" xfId="49" applyNumberFormat="1" applyFont="1" applyBorder="1" applyAlignment="1" applyProtection="1">
      <alignment/>
      <protection/>
    </xf>
    <xf numFmtId="0" fontId="0" fillId="0" borderId="29" xfId="0" applyBorder="1" applyAlignment="1">
      <alignment/>
    </xf>
    <xf numFmtId="38" fontId="0" fillId="33" borderId="13" xfId="49" applyFill="1" applyBorder="1" applyAlignment="1">
      <alignment/>
    </xf>
    <xf numFmtId="38" fontId="0" fillId="33" borderId="25" xfId="49" applyFill="1" applyBorder="1" applyAlignment="1">
      <alignment/>
    </xf>
    <xf numFmtId="38" fontId="0" fillId="33" borderId="10" xfId="49" applyFill="1" applyBorder="1" applyAlignment="1">
      <alignment/>
    </xf>
    <xf numFmtId="38" fontId="6" fillId="0" borderId="25" xfId="49" applyFont="1" applyBorder="1" applyAlignment="1" applyProtection="1">
      <alignment horizontal="right"/>
      <protection/>
    </xf>
    <xf numFmtId="0" fontId="0" fillId="0" borderId="2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25" xfId="0" applyFill="1" applyBorder="1" applyAlignment="1">
      <alignment horizontal="right"/>
    </xf>
    <xf numFmtId="38" fontId="0" fillId="33" borderId="13" xfId="49" applyFill="1" applyBorder="1" applyAlignment="1">
      <alignment horizontal="right"/>
    </xf>
    <xf numFmtId="38" fontId="0" fillId="33" borderId="25" xfId="49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38" fontId="0" fillId="33" borderId="10" xfId="49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3" fontId="0" fillId="0" borderId="23" xfId="0" applyNumberFormat="1" applyFont="1" applyBorder="1" applyAlignment="1" applyProtection="1">
      <alignment/>
      <protection/>
    </xf>
    <xf numFmtId="3" fontId="0" fillId="33" borderId="23" xfId="0" applyNumberFormat="1" applyFont="1" applyFill="1" applyBorder="1" applyAlignment="1" applyProtection="1">
      <alignment/>
      <protection/>
    </xf>
    <xf numFmtId="183" fontId="0" fillId="0" borderId="14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3" fontId="0" fillId="0" borderId="13" xfId="49" applyNumberFormat="1" applyFont="1" applyBorder="1" applyAlignment="1">
      <alignment/>
    </xf>
    <xf numFmtId="183" fontId="0" fillId="0" borderId="30" xfId="0" applyNumberFormat="1" applyFont="1" applyFill="1" applyBorder="1" applyAlignment="1">
      <alignment/>
    </xf>
    <xf numFmtId="183" fontId="0" fillId="0" borderId="25" xfId="0" applyNumberFormat="1" applyFont="1" applyFill="1" applyBorder="1" applyAlignment="1">
      <alignment/>
    </xf>
    <xf numFmtId="3" fontId="0" fillId="0" borderId="25" xfId="49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3" fontId="0" fillId="0" borderId="24" xfId="0" applyNumberFormat="1" applyFont="1" applyBorder="1" applyAlignment="1" applyProtection="1">
      <alignment/>
      <protection/>
    </xf>
    <xf numFmtId="3" fontId="0" fillId="33" borderId="24" xfId="0" applyNumberFormat="1" applyFont="1" applyFill="1" applyBorder="1" applyAlignment="1" applyProtection="1">
      <alignment/>
      <protection/>
    </xf>
    <xf numFmtId="183" fontId="0" fillId="0" borderId="11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3" fontId="0" fillId="0" borderId="10" xfId="49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0" fillId="33" borderId="13" xfId="0" applyNumberFormat="1" applyFon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/>
      <protection/>
    </xf>
    <xf numFmtId="38" fontId="0" fillId="33" borderId="34" xfId="49" applyFont="1" applyFill="1" applyBorder="1" applyAlignment="1">
      <alignment/>
    </xf>
    <xf numFmtId="38" fontId="0" fillId="0" borderId="25" xfId="49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38" fontId="0" fillId="33" borderId="35" xfId="49" applyFont="1" applyFill="1" applyBorder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36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 applyProtection="1">
      <alignment/>
      <protection/>
    </xf>
    <xf numFmtId="3" fontId="0" fillId="0" borderId="28" xfId="0" applyNumberFormat="1" applyFont="1" applyBorder="1" applyAlignment="1" applyProtection="1">
      <alignment/>
      <protection/>
    </xf>
    <xf numFmtId="3" fontId="0" fillId="33" borderId="28" xfId="0" applyNumberFormat="1" applyFont="1" applyFill="1" applyBorder="1" applyAlignment="1" applyProtection="1">
      <alignment/>
      <protection/>
    </xf>
    <xf numFmtId="3" fontId="0" fillId="0" borderId="25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0" fontId="0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23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 horizontal="center"/>
    </xf>
    <xf numFmtId="3" fontId="0" fillId="0" borderId="0" xfId="0" applyNumberFormat="1" applyFont="1" applyAlignment="1" applyProtection="1">
      <alignment/>
      <protection/>
    </xf>
    <xf numFmtId="0" fontId="0" fillId="0" borderId="38" xfId="0" applyFont="1" applyBorder="1" applyAlignment="1">
      <alignment horizontal="center"/>
    </xf>
    <xf numFmtId="3" fontId="0" fillId="0" borderId="12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33" borderId="34" xfId="49" applyNumberFormat="1" applyFont="1" applyFill="1" applyBorder="1" applyAlignment="1">
      <alignment/>
    </xf>
    <xf numFmtId="3" fontId="0" fillId="0" borderId="25" xfId="49" applyNumberFormat="1" applyFont="1" applyBorder="1" applyAlignment="1" applyProtection="1">
      <alignment/>
      <protection/>
    </xf>
    <xf numFmtId="3" fontId="0" fillId="0" borderId="10" xfId="49" applyNumberFormat="1" applyFont="1" applyBorder="1" applyAlignment="1" applyProtection="1">
      <alignment/>
      <protection/>
    </xf>
    <xf numFmtId="3" fontId="0" fillId="33" borderId="0" xfId="0" applyNumberFormat="1" applyFont="1" applyFill="1" applyAlignment="1" applyProtection="1">
      <alignment/>
      <protection/>
    </xf>
    <xf numFmtId="3" fontId="0" fillId="33" borderId="25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/>
      <protection/>
    </xf>
    <xf numFmtId="3" fontId="0" fillId="0" borderId="13" xfId="49" applyNumberFormat="1" applyFont="1" applyBorder="1" applyAlignment="1" applyProtection="1">
      <alignment/>
      <protection/>
    </xf>
    <xf numFmtId="3" fontId="0" fillId="33" borderId="29" xfId="0" applyNumberFormat="1" applyFont="1" applyFill="1" applyBorder="1" applyAlignment="1" applyProtection="1">
      <alignment/>
      <protection/>
    </xf>
    <xf numFmtId="3" fontId="0" fillId="33" borderId="12" xfId="0" applyNumberFormat="1" applyFont="1" applyFill="1" applyBorder="1" applyAlignment="1" applyProtection="1">
      <alignment/>
      <protection/>
    </xf>
    <xf numFmtId="183" fontId="0" fillId="0" borderId="13" xfId="0" applyNumberFormat="1" applyFont="1" applyFill="1" applyBorder="1" applyAlignment="1">
      <alignment horizontal="right"/>
    </xf>
    <xf numFmtId="3" fontId="0" fillId="0" borderId="0" xfId="49" applyNumberFormat="1" applyFont="1" applyBorder="1" applyAlignment="1" applyProtection="1">
      <alignment/>
      <protection/>
    </xf>
    <xf numFmtId="183" fontId="0" fillId="0" borderId="25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85" fontId="0" fillId="0" borderId="13" xfId="0" applyNumberFormat="1" applyFont="1" applyFill="1" applyBorder="1" applyAlignment="1">
      <alignment/>
    </xf>
    <xf numFmtId="3" fontId="0" fillId="0" borderId="25" xfId="49" applyNumberFormat="1" applyFont="1" applyBorder="1" applyAlignment="1" applyProtection="1">
      <alignment/>
      <protection/>
    </xf>
    <xf numFmtId="185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0" fillId="0" borderId="13" xfId="49" applyNumberFormat="1" applyFont="1" applyBorder="1" applyAlignment="1" applyProtection="1">
      <alignment/>
      <protection/>
    </xf>
    <xf numFmtId="185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0" xfId="49" applyNumberFormat="1" applyFont="1" applyBorder="1" applyAlignment="1" applyProtection="1">
      <alignment/>
      <protection/>
    </xf>
    <xf numFmtId="18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 applyProtection="1">
      <alignment horizontal="right"/>
      <protection/>
    </xf>
    <xf numFmtId="183" fontId="0" fillId="0" borderId="13" xfId="0" applyNumberFormat="1" applyFont="1" applyBorder="1" applyAlignment="1">
      <alignment/>
    </xf>
    <xf numFmtId="3" fontId="0" fillId="0" borderId="25" xfId="0" applyNumberFormat="1" applyFont="1" applyBorder="1" applyAlignment="1" applyProtection="1">
      <alignment horizontal="right"/>
      <protection/>
    </xf>
    <xf numFmtId="183" fontId="0" fillId="0" borderId="2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" fontId="6" fillId="33" borderId="23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right"/>
      <protection/>
    </xf>
    <xf numFmtId="3" fontId="6" fillId="33" borderId="24" xfId="0" applyNumberFormat="1" applyFont="1" applyFill="1" applyBorder="1" applyAlignment="1" applyProtection="1">
      <alignment/>
      <protection/>
    </xf>
    <xf numFmtId="0" fontId="6" fillId="0" borderId="39" xfId="0" applyFont="1" applyBorder="1" applyAlignment="1">
      <alignment horizontal="center"/>
    </xf>
    <xf numFmtId="3" fontId="6" fillId="0" borderId="25" xfId="49" applyNumberFormat="1" applyFont="1" applyBorder="1" applyAlignment="1" applyProtection="1">
      <alignment horizontal="right"/>
      <protection/>
    </xf>
    <xf numFmtId="3" fontId="6" fillId="0" borderId="25" xfId="49" applyNumberFormat="1" applyFont="1" applyBorder="1" applyAlignment="1" applyProtection="1">
      <alignment/>
      <protection/>
    </xf>
    <xf numFmtId="0" fontId="6" fillId="0" borderId="40" xfId="0" applyFont="1" applyBorder="1" applyAlignment="1">
      <alignment horizontal="center"/>
    </xf>
    <xf numFmtId="37" fontId="6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0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33" borderId="25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183" fontId="6" fillId="33" borderId="34" xfId="0" applyNumberFormat="1" applyFont="1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4" fillId="0" borderId="0" xfId="0" applyFont="1" applyBorder="1" applyAlignment="1">
      <alignment/>
    </xf>
    <xf numFmtId="196" fontId="0" fillId="33" borderId="23" xfId="0" applyNumberFormat="1" applyFont="1" applyFill="1" applyBorder="1" applyAlignment="1">
      <alignment horizontal="right"/>
    </xf>
    <xf numFmtId="196" fontId="0" fillId="33" borderId="23" xfId="0" applyNumberFormat="1" applyFont="1" applyFill="1" applyBorder="1" applyAlignment="1" applyProtection="1">
      <alignment/>
      <protection/>
    </xf>
    <xf numFmtId="196" fontId="0" fillId="0" borderId="23" xfId="0" applyNumberFormat="1" applyFont="1" applyBorder="1" applyAlignment="1" applyProtection="1">
      <alignment/>
      <protection/>
    </xf>
    <xf numFmtId="196" fontId="0" fillId="0" borderId="0" xfId="0" applyNumberFormat="1" applyFont="1" applyBorder="1" applyAlignment="1" applyProtection="1">
      <alignment/>
      <protection/>
    </xf>
    <xf numFmtId="196" fontId="0" fillId="33" borderId="24" xfId="0" applyNumberFormat="1" applyFont="1" applyFill="1" applyBorder="1" applyAlignment="1">
      <alignment horizontal="right"/>
    </xf>
    <xf numFmtId="196" fontId="0" fillId="33" borderId="24" xfId="0" applyNumberFormat="1" applyFont="1" applyFill="1" applyBorder="1" applyAlignment="1" applyProtection="1">
      <alignment/>
      <protection/>
    </xf>
    <xf numFmtId="196" fontId="0" fillId="0" borderId="24" xfId="0" applyNumberFormat="1" applyFont="1" applyBorder="1" applyAlignment="1" applyProtection="1">
      <alignment/>
      <protection/>
    </xf>
    <xf numFmtId="196" fontId="0" fillId="0" borderId="12" xfId="0" applyNumberFormat="1" applyFont="1" applyBorder="1" applyAlignment="1" applyProtection="1">
      <alignment/>
      <protection/>
    </xf>
    <xf numFmtId="196" fontId="0" fillId="33" borderId="13" xfId="0" applyNumberFormat="1" applyFont="1" applyFill="1" applyBorder="1" applyAlignment="1">
      <alignment horizontal="right"/>
    </xf>
    <xf numFmtId="196" fontId="0" fillId="33" borderId="29" xfId="0" applyNumberFormat="1" applyFont="1" applyFill="1" applyBorder="1" applyAlignment="1" applyProtection="1">
      <alignment/>
      <protection/>
    </xf>
    <xf numFmtId="196" fontId="0" fillId="0" borderId="13" xfId="0" applyNumberFormat="1" applyFont="1" applyBorder="1" applyAlignment="1" applyProtection="1">
      <alignment/>
      <protection/>
    </xf>
    <xf numFmtId="196" fontId="0" fillId="0" borderId="29" xfId="0" applyNumberFormat="1" applyFont="1" applyBorder="1" applyAlignment="1" applyProtection="1">
      <alignment/>
      <protection/>
    </xf>
    <xf numFmtId="196" fontId="0" fillId="0" borderId="28" xfId="0" applyNumberFormat="1" applyFont="1" applyBorder="1" applyAlignment="1" applyProtection="1">
      <alignment/>
      <protection/>
    </xf>
    <xf numFmtId="196" fontId="0" fillId="33" borderId="25" xfId="0" applyNumberFormat="1" applyFont="1" applyFill="1" applyBorder="1" applyAlignment="1">
      <alignment horizontal="right"/>
    </xf>
    <xf numFmtId="196" fontId="0" fillId="33" borderId="0" xfId="0" applyNumberFormat="1" applyFont="1" applyFill="1" applyBorder="1" applyAlignment="1" applyProtection="1">
      <alignment/>
      <protection/>
    </xf>
    <xf numFmtId="196" fontId="0" fillId="0" borderId="25" xfId="0" applyNumberFormat="1" applyFont="1" applyBorder="1" applyAlignment="1" applyProtection="1">
      <alignment/>
      <protection/>
    </xf>
    <xf numFmtId="196" fontId="0" fillId="33" borderId="10" xfId="0" applyNumberFormat="1" applyFont="1" applyFill="1" applyBorder="1" applyAlignment="1">
      <alignment horizontal="right"/>
    </xf>
    <xf numFmtId="196" fontId="0" fillId="33" borderId="12" xfId="0" applyNumberFormat="1" applyFont="1" applyFill="1" applyBorder="1" applyAlignment="1" applyProtection="1">
      <alignment/>
      <protection/>
    </xf>
    <xf numFmtId="196" fontId="0" fillId="0" borderId="10" xfId="0" applyNumberFormat="1" applyFont="1" applyBorder="1" applyAlignment="1" applyProtection="1">
      <alignment/>
      <protection/>
    </xf>
    <xf numFmtId="196" fontId="0" fillId="33" borderId="34" xfId="49" applyNumberFormat="1" applyFont="1" applyFill="1" applyBorder="1" applyAlignment="1">
      <alignment/>
    </xf>
    <xf numFmtId="196" fontId="0" fillId="33" borderId="16" xfId="49" applyNumberFormat="1" applyFont="1" applyFill="1" applyBorder="1" applyAlignment="1">
      <alignment/>
    </xf>
    <xf numFmtId="196" fontId="0" fillId="33" borderId="17" xfId="49" applyNumberFormat="1" applyFont="1" applyFill="1" applyBorder="1" applyAlignment="1">
      <alignment/>
    </xf>
    <xf numFmtId="196" fontId="0" fillId="0" borderId="25" xfId="49" applyNumberFormat="1" applyFont="1" applyBorder="1" applyAlignment="1" applyProtection="1">
      <alignment/>
      <protection/>
    </xf>
    <xf numFmtId="196" fontId="0" fillId="0" borderId="23" xfId="49" applyNumberFormat="1" applyFont="1" applyBorder="1" applyAlignment="1" applyProtection="1">
      <alignment/>
      <protection/>
    </xf>
    <xf numFmtId="196" fontId="0" fillId="0" borderId="10" xfId="49" applyNumberFormat="1" applyFont="1" applyBorder="1" applyAlignment="1" applyProtection="1">
      <alignment/>
      <protection/>
    </xf>
    <xf numFmtId="196" fontId="0" fillId="0" borderId="24" xfId="49" applyNumberFormat="1" applyFont="1" applyBorder="1" applyAlignment="1" applyProtection="1">
      <alignment/>
      <protection/>
    </xf>
    <xf numFmtId="0" fontId="7" fillId="6" borderId="41" xfId="0" applyFont="1" applyFill="1" applyBorder="1" applyAlignment="1">
      <alignment horizontal="center"/>
    </xf>
    <xf numFmtId="49" fontId="7" fillId="6" borderId="34" xfId="49" applyNumberFormat="1" applyFont="1" applyFill="1" applyBorder="1" applyAlignment="1">
      <alignment/>
    </xf>
    <xf numFmtId="38" fontId="7" fillId="6" borderId="34" xfId="49" applyFont="1" applyFill="1" applyBorder="1" applyAlignment="1">
      <alignment/>
    </xf>
    <xf numFmtId="38" fontId="7" fillId="6" borderId="34" xfId="49" applyFont="1" applyFill="1" applyBorder="1" applyAlignment="1">
      <alignment horizontal="right"/>
    </xf>
    <xf numFmtId="0" fontId="7" fillId="6" borderId="42" xfId="0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38" fontId="7" fillId="6" borderId="35" xfId="49" applyFont="1" applyFill="1" applyBorder="1" applyAlignment="1">
      <alignment/>
    </xf>
    <xf numFmtId="0" fontId="7" fillId="6" borderId="44" xfId="0" applyFont="1" applyFill="1" applyBorder="1" applyAlignment="1">
      <alignment horizontal="center"/>
    </xf>
    <xf numFmtId="0" fontId="0" fillId="6" borderId="41" xfId="0" applyFont="1" applyFill="1" applyBorder="1" applyAlignment="1">
      <alignment horizontal="center"/>
    </xf>
    <xf numFmtId="38" fontId="0" fillId="6" borderId="34" xfId="49" applyFont="1" applyFill="1" applyBorder="1" applyAlignment="1">
      <alignment/>
    </xf>
    <xf numFmtId="0" fontId="0" fillId="6" borderId="15" xfId="0" applyFill="1" applyBorder="1" applyAlignment="1">
      <alignment horizontal="center"/>
    </xf>
    <xf numFmtId="0" fontId="0" fillId="6" borderId="43" xfId="0" applyFont="1" applyFill="1" applyBorder="1" applyAlignment="1">
      <alignment horizontal="center"/>
    </xf>
    <xf numFmtId="38" fontId="0" fillId="6" borderId="35" xfId="49" applyFont="1" applyFill="1" applyBorder="1" applyAlignment="1">
      <alignment/>
    </xf>
    <xf numFmtId="0" fontId="0" fillId="6" borderId="45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38" fontId="7" fillId="6" borderId="34" xfId="0" applyNumberFormat="1" applyFont="1" applyFill="1" applyBorder="1" applyAlignment="1">
      <alignment/>
    </xf>
    <xf numFmtId="38" fontId="7" fillId="6" borderId="35" xfId="0" applyNumberFormat="1" applyFont="1" applyFill="1" applyBorder="1" applyAlignment="1">
      <alignment/>
    </xf>
    <xf numFmtId="0" fontId="6" fillId="6" borderId="41" xfId="0" applyFont="1" applyFill="1" applyBorder="1" applyAlignment="1">
      <alignment horizontal="center"/>
    </xf>
    <xf numFmtId="0" fontId="6" fillId="6" borderId="42" xfId="0" applyFont="1" applyFill="1" applyBorder="1" applyAlignment="1">
      <alignment horizontal="center"/>
    </xf>
    <xf numFmtId="38" fontId="0" fillId="6" borderId="45" xfId="49" applyFont="1" applyFill="1" applyBorder="1" applyAlignment="1">
      <alignment/>
    </xf>
    <xf numFmtId="38" fontId="0" fillId="6" borderId="46" xfId="49" applyFont="1" applyFill="1" applyBorder="1" applyAlignment="1">
      <alignment/>
    </xf>
    <xf numFmtId="0" fontId="0" fillId="6" borderId="47" xfId="0" applyFont="1" applyFill="1" applyBorder="1" applyAlignment="1">
      <alignment horizontal="center"/>
    </xf>
    <xf numFmtId="0" fontId="4" fillId="0" borderId="48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 horizontal="right"/>
    </xf>
    <xf numFmtId="0" fontId="0" fillId="0" borderId="4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96" fontId="12" fillId="33" borderId="35" xfId="49" applyNumberFormat="1" applyFont="1" applyFill="1" applyBorder="1" applyAlignment="1">
      <alignment/>
    </xf>
    <xf numFmtId="196" fontId="12" fillId="33" borderId="45" xfId="49" applyNumberFormat="1" applyFont="1" applyFill="1" applyBorder="1" applyAlignment="1">
      <alignment/>
    </xf>
    <xf numFmtId="196" fontId="12" fillId="33" borderId="46" xfId="49" applyNumberFormat="1" applyFont="1" applyFill="1" applyBorder="1" applyAlignment="1">
      <alignment/>
    </xf>
    <xf numFmtId="0" fontId="0" fillId="6" borderId="51" xfId="0" applyFont="1" applyFill="1" applyBorder="1" applyAlignment="1">
      <alignment horizontal="center"/>
    </xf>
    <xf numFmtId="196" fontId="0" fillId="33" borderId="52" xfId="49" applyNumberFormat="1" applyFont="1" applyFill="1" applyBorder="1" applyAlignment="1">
      <alignment/>
    </xf>
    <xf numFmtId="196" fontId="0" fillId="33" borderId="53" xfId="49" applyNumberFormat="1" applyFont="1" applyFill="1" applyBorder="1" applyAlignment="1">
      <alignment/>
    </xf>
    <xf numFmtId="196" fontId="0" fillId="33" borderId="54" xfId="49" applyNumberFormat="1" applyFont="1" applyFill="1" applyBorder="1" applyAlignment="1">
      <alignment/>
    </xf>
    <xf numFmtId="196" fontId="0" fillId="33" borderId="55" xfId="49" applyNumberFormat="1" applyFont="1" applyFill="1" applyBorder="1" applyAlignment="1">
      <alignment/>
    </xf>
    <xf numFmtId="0" fontId="0" fillId="6" borderId="56" xfId="0" applyFill="1" applyBorder="1" applyAlignment="1">
      <alignment horizontal="center"/>
    </xf>
    <xf numFmtId="38" fontId="7" fillId="6" borderId="35" xfId="49" applyFont="1" applyFill="1" applyBorder="1" applyAlignment="1">
      <alignment horizontal="right"/>
    </xf>
    <xf numFmtId="0" fontId="7" fillId="6" borderId="57" xfId="0" applyFont="1" applyFill="1" applyBorder="1" applyAlignment="1">
      <alignment horizontal="center"/>
    </xf>
    <xf numFmtId="38" fontId="7" fillId="6" borderId="52" xfId="49" applyFont="1" applyFill="1" applyBorder="1" applyAlignment="1">
      <alignment/>
    </xf>
    <xf numFmtId="38" fontId="7" fillId="6" borderId="52" xfId="49" applyFont="1" applyFill="1" applyBorder="1" applyAlignment="1">
      <alignment horizontal="right"/>
    </xf>
    <xf numFmtId="0" fontId="7" fillId="6" borderId="56" xfId="0" applyFont="1" applyFill="1" applyBorder="1" applyAlignment="1">
      <alignment horizontal="center"/>
    </xf>
    <xf numFmtId="0" fontId="0" fillId="6" borderId="57" xfId="0" applyFont="1" applyFill="1" applyBorder="1" applyAlignment="1">
      <alignment horizontal="center"/>
    </xf>
    <xf numFmtId="38" fontId="0" fillId="33" borderId="52" xfId="49" applyFont="1" applyFill="1" applyBorder="1" applyAlignment="1">
      <alignment/>
    </xf>
    <xf numFmtId="0" fontId="0" fillId="6" borderId="58" xfId="0" applyFont="1" applyFill="1" applyBorder="1" applyAlignment="1">
      <alignment horizontal="center"/>
    </xf>
    <xf numFmtId="38" fontId="0" fillId="6" borderId="59" xfId="49" applyFont="1" applyFill="1" applyBorder="1" applyAlignment="1">
      <alignment horizontal="right"/>
    </xf>
    <xf numFmtId="38" fontId="0" fillId="6" borderId="52" xfId="49" applyFont="1" applyFill="1" applyBorder="1" applyAlignment="1">
      <alignment horizontal="right"/>
    </xf>
    <xf numFmtId="38" fontId="0" fillId="6" borderId="60" xfId="49" applyFont="1" applyFill="1" applyBorder="1" applyAlignment="1">
      <alignment horizontal="right"/>
    </xf>
    <xf numFmtId="0" fontId="0" fillId="6" borderId="61" xfId="0" applyFill="1" applyBorder="1" applyAlignment="1">
      <alignment horizontal="center"/>
    </xf>
    <xf numFmtId="0" fontId="0" fillId="6" borderId="62" xfId="0" applyFont="1" applyFill="1" applyBorder="1" applyAlignment="1">
      <alignment horizontal="center"/>
    </xf>
    <xf numFmtId="0" fontId="0" fillId="6" borderId="63" xfId="0" applyFill="1" applyBorder="1" applyAlignment="1">
      <alignment horizontal="center"/>
    </xf>
    <xf numFmtId="0" fontId="7" fillId="6" borderId="52" xfId="0" applyFont="1" applyFill="1" applyBorder="1" applyAlignment="1">
      <alignment horizontal="right"/>
    </xf>
    <xf numFmtId="189" fontId="0" fillId="0" borderId="34" xfId="0" applyNumberFormat="1" applyBorder="1" applyAlignment="1">
      <alignment horizontal="center" vertical="center"/>
    </xf>
    <xf numFmtId="0" fontId="6" fillId="0" borderId="64" xfId="0" applyFont="1" applyBorder="1" applyAlignment="1">
      <alignment horizontal="centerContinuous"/>
    </xf>
    <xf numFmtId="0" fontId="6" fillId="6" borderId="65" xfId="0" applyFont="1" applyFill="1" applyBorder="1" applyAlignment="1">
      <alignment horizontal="center"/>
    </xf>
    <xf numFmtId="38" fontId="6" fillId="33" borderId="66" xfId="49" applyFont="1" applyFill="1" applyBorder="1" applyAlignment="1">
      <alignment/>
    </xf>
    <xf numFmtId="38" fontId="6" fillId="33" borderId="67" xfId="49" applyFont="1" applyFill="1" applyBorder="1" applyAlignment="1">
      <alignment/>
    </xf>
    <xf numFmtId="3" fontId="6" fillId="34" borderId="25" xfId="49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38" fontId="6" fillId="34" borderId="66" xfId="49" applyFont="1" applyFill="1" applyBorder="1" applyAlignment="1">
      <alignment/>
    </xf>
    <xf numFmtId="38" fontId="6" fillId="34" borderId="67" xfId="49" applyFont="1" applyFill="1" applyBorder="1" applyAlignment="1">
      <alignment/>
    </xf>
    <xf numFmtId="183" fontId="6" fillId="34" borderId="42" xfId="0" applyNumberFormat="1" applyFont="1" applyFill="1" applyBorder="1" applyAlignment="1">
      <alignment horizontal="right"/>
    </xf>
    <xf numFmtId="0" fontId="6" fillId="6" borderId="6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89" fontId="0" fillId="0" borderId="36" xfId="0" applyNumberFormat="1" applyFont="1" applyBorder="1" applyAlignment="1">
      <alignment/>
    </xf>
    <xf numFmtId="38" fontId="0" fillId="33" borderId="65" xfId="49" applyFont="1" applyFill="1" applyBorder="1" applyAlignment="1">
      <alignment/>
    </xf>
    <xf numFmtId="38" fontId="0" fillId="33" borderId="66" xfId="49" applyFont="1" applyFill="1" applyBorder="1" applyAlignment="1">
      <alignment/>
    </xf>
    <xf numFmtId="0" fontId="0" fillId="6" borderId="69" xfId="0" applyFill="1" applyBorder="1" applyAlignment="1">
      <alignment horizontal="center"/>
    </xf>
    <xf numFmtId="3" fontId="0" fillId="0" borderId="23" xfId="0" applyNumberFormat="1" applyFont="1" applyFill="1" applyBorder="1" applyAlignment="1" applyProtection="1">
      <alignment/>
      <protection/>
    </xf>
    <xf numFmtId="38" fontId="0" fillId="34" borderId="35" xfId="49" applyFont="1" applyFill="1" applyBorder="1" applyAlignment="1">
      <alignment/>
    </xf>
    <xf numFmtId="38" fontId="0" fillId="33" borderId="35" xfId="49" applyFont="1" applyFill="1" applyBorder="1" applyAlignment="1">
      <alignment horizontal="right"/>
    </xf>
    <xf numFmtId="0" fontId="0" fillId="0" borderId="43" xfId="0" applyFont="1" applyBorder="1" applyAlignment="1">
      <alignment horizontal="center"/>
    </xf>
    <xf numFmtId="3" fontId="0" fillId="0" borderId="46" xfId="0" applyNumberFormat="1" applyFont="1" applyBorder="1" applyAlignment="1" applyProtection="1">
      <alignment/>
      <protection/>
    </xf>
    <xf numFmtId="3" fontId="0" fillId="0" borderId="46" xfId="0" applyNumberFormat="1" applyFont="1" applyFill="1" applyBorder="1" applyAlignment="1" applyProtection="1">
      <alignment/>
      <protection/>
    </xf>
    <xf numFmtId="3" fontId="0" fillId="0" borderId="35" xfId="49" applyNumberFormat="1" applyFont="1" applyBorder="1" applyAlignment="1" applyProtection="1">
      <alignment/>
      <protection/>
    </xf>
    <xf numFmtId="3" fontId="0" fillId="0" borderId="35" xfId="0" applyNumberFormat="1" applyFont="1" applyBorder="1" applyAlignment="1" applyProtection="1">
      <alignment/>
      <protection/>
    </xf>
    <xf numFmtId="3" fontId="0" fillId="0" borderId="35" xfId="0" applyNumberFormat="1" applyFont="1" applyBorder="1" applyAlignment="1" applyProtection="1">
      <alignment horizontal="right"/>
      <protection/>
    </xf>
    <xf numFmtId="183" fontId="0" fillId="0" borderId="35" xfId="0" applyNumberFormat="1" applyFont="1" applyBorder="1" applyAlignment="1">
      <alignment/>
    </xf>
    <xf numFmtId="3" fontId="0" fillId="33" borderId="35" xfId="0" applyNumberFormat="1" applyFont="1" applyFill="1" applyBorder="1" applyAlignment="1" applyProtection="1">
      <alignment/>
      <protection/>
    </xf>
    <xf numFmtId="3" fontId="0" fillId="0" borderId="35" xfId="49" applyNumberFormat="1" applyFont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6" borderId="70" xfId="0" applyFont="1" applyFill="1" applyBorder="1" applyAlignment="1">
      <alignment horizontal="center"/>
    </xf>
    <xf numFmtId="0" fontId="6" fillId="6" borderId="69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38" fontId="57" fillId="0" borderId="25" xfId="49" applyFont="1" applyFill="1" applyBorder="1" applyAlignment="1">
      <alignment/>
    </xf>
    <xf numFmtId="3" fontId="58" fillId="0" borderId="23" xfId="0" applyNumberFormat="1" applyFont="1" applyBorder="1" applyAlignment="1" applyProtection="1">
      <alignment horizontal="right"/>
      <protection/>
    </xf>
    <xf numFmtId="3" fontId="58" fillId="0" borderId="23" xfId="0" applyNumberFormat="1" applyFont="1" applyBorder="1" applyAlignment="1" applyProtection="1">
      <alignment/>
      <protection/>
    </xf>
    <xf numFmtId="3" fontId="58" fillId="0" borderId="25" xfId="0" applyNumberFormat="1" applyFont="1" applyBorder="1" applyAlignment="1" applyProtection="1">
      <alignment/>
      <protection/>
    </xf>
    <xf numFmtId="3" fontId="58" fillId="34" borderId="23" xfId="0" applyNumberFormat="1" applyFont="1" applyFill="1" applyBorder="1" applyAlignment="1" applyProtection="1">
      <alignment horizontal="right"/>
      <protection/>
    </xf>
    <xf numFmtId="3" fontId="58" fillId="0" borderId="23" xfId="0" applyNumberFormat="1" applyFont="1" applyFill="1" applyBorder="1" applyAlignment="1" applyProtection="1">
      <alignment/>
      <protection/>
    </xf>
    <xf numFmtId="3" fontId="58" fillId="34" borderId="23" xfId="0" applyNumberFormat="1" applyFont="1" applyFill="1" applyBorder="1" applyAlignment="1" applyProtection="1">
      <alignment/>
      <protection/>
    </xf>
    <xf numFmtId="183" fontId="58" fillId="0" borderId="23" xfId="0" applyNumberFormat="1" applyFont="1" applyFill="1" applyBorder="1" applyAlignment="1">
      <alignment horizontal="right"/>
    </xf>
    <xf numFmtId="3" fontId="58" fillId="0" borderId="24" xfId="0" applyNumberFormat="1" applyFont="1" applyBorder="1" applyAlignment="1" applyProtection="1">
      <alignment horizontal="right"/>
      <protection/>
    </xf>
    <xf numFmtId="3" fontId="58" fillId="0" borderId="24" xfId="0" applyNumberFormat="1" applyFont="1" applyBorder="1" applyAlignment="1" applyProtection="1">
      <alignment/>
      <protection/>
    </xf>
    <xf numFmtId="3" fontId="58" fillId="0" borderId="10" xfId="0" applyNumberFormat="1" applyFont="1" applyBorder="1" applyAlignment="1" applyProtection="1">
      <alignment/>
      <protection/>
    </xf>
    <xf numFmtId="3" fontId="58" fillId="34" borderId="24" xfId="0" applyNumberFormat="1" applyFont="1" applyFill="1" applyBorder="1" applyAlignment="1" applyProtection="1">
      <alignment horizontal="right"/>
      <protection/>
    </xf>
    <xf numFmtId="3" fontId="58" fillId="0" borderId="24" xfId="0" applyNumberFormat="1" applyFont="1" applyFill="1" applyBorder="1" applyAlignment="1" applyProtection="1">
      <alignment/>
      <protection/>
    </xf>
    <xf numFmtId="3" fontId="58" fillId="34" borderId="24" xfId="0" applyNumberFormat="1" applyFont="1" applyFill="1" applyBorder="1" applyAlignment="1" applyProtection="1">
      <alignment/>
      <protection/>
    </xf>
    <xf numFmtId="183" fontId="58" fillId="0" borderId="24" xfId="0" applyNumberFormat="1" applyFont="1" applyFill="1" applyBorder="1" applyAlignment="1">
      <alignment horizontal="right"/>
    </xf>
    <xf numFmtId="3" fontId="58" fillId="0" borderId="25" xfId="49" applyNumberFormat="1" applyFont="1" applyBorder="1" applyAlignment="1" applyProtection="1">
      <alignment/>
      <protection/>
    </xf>
    <xf numFmtId="3" fontId="58" fillId="34" borderId="25" xfId="0" applyNumberFormat="1" applyFont="1" applyFill="1" applyBorder="1" applyAlignment="1" applyProtection="1">
      <alignment/>
      <protection/>
    </xf>
    <xf numFmtId="3" fontId="58" fillId="0" borderId="25" xfId="0" applyNumberFormat="1" applyFont="1" applyFill="1" applyBorder="1" applyAlignment="1" applyProtection="1">
      <alignment/>
      <protection/>
    </xf>
    <xf numFmtId="3" fontId="58" fillId="0" borderId="10" xfId="49" applyNumberFormat="1" applyFont="1" applyBorder="1" applyAlignment="1" applyProtection="1">
      <alignment/>
      <protection/>
    </xf>
    <xf numFmtId="3" fontId="58" fillId="34" borderId="13" xfId="0" applyNumberFormat="1" applyFont="1" applyFill="1" applyBorder="1" applyAlignment="1" applyProtection="1">
      <alignment/>
      <protection/>
    </xf>
    <xf numFmtId="3" fontId="58" fillId="0" borderId="13" xfId="0" applyNumberFormat="1" applyFont="1" applyFill="1" applyBorder="1" applyAlignment="1" applyProtection="1">
      <alignment/>
      <protection/>
    </xf>
    <xf numFmtId="3" fontId="58" fillId="0" borderId="13" xfId="0" applyNumberFormat="1" applyFont="1" applyBorder="1" applyAlignment="1" applyProtection="1">
      <alignment/>
      <protection/>
    </xf>
    <xf numFmtId="3" fontId="58" fillId="34" borderId="10" xfId="0" applyNumberFormat="1" applyFont="1" applyFill="1" applyBorder="1" applyAlignment="1" applyProtection="1">
      <alignment/>
      <protection/>
    </xf>
    <xf numFmtId="3" fontId="58" fillId="0" borderId="10" xfId="0" applyNumberFormat="1" applyFont="1" applyFill="1" applyBorder="1" applyAlignment="1" applyProtection="1">
      <alignment/>
      <protection/>
    </xf>
    <xf numFmtId="38" fontId="6" fillId="0" borderId="13" xfId="49" applyFont="1" applyFill="1" applyBorder="1" applyAlignment="1">
      <alignment vertical="center"/>
    </xf>
    <xf numFmtId="38" fontId="6" fillId="0" borderId="25" xfId="49" applyFont="1" applyFill="1" applyBorder="1" applyAlignment="1">
      <alignment vertical="center"/>
    </xf>
    <xf numFmtId="38" fontId="6" fillId="0" borderId="25" xfId="49" applyFont="1" applyFill="1" applyBorder="1" applyAlignment="1">
      <alignment horizontal="center" vertical="center"/>
    </xf>
    <xf numFmtId="49" fontId="6" fillId="0" borderId="25" xfId="49" applyNumberFormat="1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 shrinkToFit="1"/>
    </xf>
    <xf numFmtId="38" fontId="6" fillId="0" borderId="25" xfId="49" applyFont="1" applyFill="1" applyBorder="1" applyAlignment="1">
      <alignment vertical="center" shrinkToFit="1"/>
    </xf>
    <xf numFmtId="38" fontId="6" fillId="0" borderId="25" xfId="49" applyFont="1" applyFill="1" applyBorder="1" applyAlignment="1">
      <alignment/>
    </xf>
    <xf numFmtId="38" fontId="6" fillId="0" borderId="13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18" fillId="0" borderId="25" xfId="49" applyFont="1" applyFill="1" applyBorder="1" applyAlignment="1">
      <alignment wrapText="1"/>
    </xf>
    <xf numFmtId="49" fontId="6" fillId="0" borderId="25" xfId="49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38" fontId="59" fillId="0" borderId="13" xfId="49" applyFont="1" applyFill="1" applyBorder="1" applyAlignment="1">
      <alignment/>
    </xf>
    <xf numFmtId="38" fontId="59" fillId="0" borderId="25" xfId="49" applyFont="1" applyFill="1" applyBorder="1" applyAlignment="1">
      <alignment/>
    </xf>
    <xf numFmtId="189" fontId="6" fillId="0" borderId="0" xfId="0" applyNumberFormat="1" applyFont="1" applyFill="1" applyAlignment="1">
      <alignment vertical="center"/>
    </xf>
    <xf numFmtId="189" fontId="6" fillId="0" borderId="14" xfId="0" applyNumberFormat="1" applyFont="1" applyFill="1" applyBorder="1" applyAlignment="1">
      <alignment vertical="center"/>
    </xf>
    <xf numFmtId="0" fontId="6" fillId="0" borderId="71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8" fontId="18" fillId="0" borderId="25" xfId="49" applyFont="1" applyFill="1" applyBorder="1" applyAlignment="1">
      <alignment horizontal="left" vertical="center" wrapText="1"/>
    </xf>
    <xf numFmtId="0" fontId="6" fillId="0" borderId="7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89" fontId="0" fillId="0" borderId="13" xfId="0" applyNumberFormat="1" applyBorder="1" applyAlignment="1">
      <alignment horizontal="center" vertical="center" wrapText="1"/>
    </xf>
    <xf numFmtId="189" fontId="0" fillId="0" borderId="25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189" fontId="0" fillId="0" borderId="13" xfId="0" applyNumberFormat="1" applyBorder="1" applyAlignment="1">
      <alignment horizontal="center" vertical="center"/>
    </xf>
    <xf numFmtId="189" fontId="0" fillId="0" borderId="15" xfId="0" applyNumberFormat="1" applyBorder="1" applyAlignment="1">
      <alignment horizontal="center" vertical="center"/>
    </xf>
    <xf numFmtId="189" fontId="0" fillId="0" borderId="16" xfId="0" applyNumberFormat="1" applyBorder="1" applyAlignment="1">
      <alignment horizontal="center" vertical="center"/>
    </xf>
    <xf numFmtId="189" fontId="0" fillId="0" borderId="17" xfId="0" applyNumberForma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89" fontId="0" fillId="0" borderId="28" xfId="0" applyNumberFormat="1" applyBorder="1" applyAlignment="1">
      <alignment horizontal="center" vertical="center"/>
    </xf>
    <xf numFmtId="189" fontId="0" fillId="0" borderId="0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189" fontId="0" fillId="0" borderId="34" xfId="0" applyNumberFormat="1" applyBorder="1" applyAlignment="1">
      <alignment horizontal="center" vertical="center"/>
    </xf>
    <xf numFmtId="189" fontId="0" fillId="0" borderId="24" xfId="0" applyNumberForma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89" fontId="0" fillId="0" borderId="14" xfId="0" applyNumberFormat="1" applyBorder="1" applyAlignment="1">
      <alignment horizontal="center" vertical="center"/>
    </xf>
    <xf numFmtId="189" fontId="0" fillId="0" borderId="2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4" xfId="0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B31"/>
  <sheetViews>
    <sheetView view="pageBreakPreview" zoomScale="70" zoomScaleSheetLayoutView="70" workbookViewId="0" topLeftCell="A5">
      <selection activeCell="Q28" sqref="Q28"/>
    </sheetView>
  </sheetViews>
  <sheetFormatPr defaultColWidth="8.796875" defaultRowHeight="14.25"/>
  <cols>
    <col min="1" max="1" width="10.296875" style="0" customWidth="1"/>
    <col min="2" max="2" width="16.09765625" style="0" customWidth="1"/>
    <col min="3" max="4" width="8.69921875" style="0" customWidth="1"/>
    <col min="5" max="5" width="12.3984375" style="0" customWidth="1"/>
    <col min="6" max="10" width="8.69921875" style="0" customWidth="1"/>
    <col min="11" max="11" width="13.796875" style="3" customWidth="1"/>
    <col min="12" max="16" width="8.69921875" style="3" customWidth="1"/>
    <col min="17" max="17" width="12.8984375" style="3" customWidth="1"/>
    <col min="18" max="19" width="8.69921875" style="3" customWidth="1"/>
    <col min="20" max="20" width="12.8984375" style="3" customWidth="1"/>
    <col min="21" max="21" width="12.09765625" style="3" customWidth="1"/>
    <col min="22" max="23" width="5.09765625" style="3" customWidth="1"/>
    <col min="24" max="24" width="11.09765625" style="3" customWidth="1"/>
    <col min="25" max="25" width="8.69921875" style="3" customWidth="1"/>
    <col min="26" max="26" width="13.69921875" style="3" customWidth="1"/>
    <col min="27" max="27" width="24.59765625" style="3" customWidth="1"/>
    <col min="28" max="28" width="11.69921875" style="3" bestFit="1" customWidth="1"/>
  </cols>
  <sheetData>
    <row r="1" spans="1:28" s="3" customFormat="1" ht="21" thickBot="1">
      <c r="A1" s="5" t="s">
        <v>203</v>
      </c>
      <c r="B1" s="4"/>
      <c r="C1"/>
      <c r="D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6" t="s">
        <v>0</v>
      </c>
      <c r="AA1" s="4"/>
      <c r="AB1" s="6" t="s">
        <v>204</v>
      </c>
    </row>
    <row r="2" spans="1:28" ht="12.75">
      <c r="A2" s="369" t="s">
        <v>6</v>
      </c>
      <c r="B2" s="372" t="s">
        <v>177</v>
      </c>
      <c r="C2" s="375" t="s">
        <v>2</v>
      </c>
      <c r="D2" s="376"/>
      <c r="E2" s="375" t="s">
        <v>94</v>
      </c>
      <c r="F2" s="379"/>
      <c r="G2" s="379"/>
      <c r="H2" s="379"/>
      <c r="I2" s="379"/>
      <c r="J2" s="376"/>
      <c r="K2" s="375" t="s">
        <v>95</v>
      </c>
      <c r="L2" s="379"/>
      <c r="M2" s="379"/>
      <c r="N2" s="379"/>
      <c r="O2" s="379"/>
      <c r="P2" s="376"/>
      <c r="Q2" s="375" t="s">
        <v>96</v>
      </c>
      <c r="R2" s="379"/>
      <c r="S2" s="376"/>
      <c r="T2" s="375" t="s">
        <v>97</v>
      </c>
      <c r="U2" s="386"/>
      <c r="V2" s="395" t="s">
        <v>3</v>
      </c>
      <c r="W2" s="386"/>
      <c r="X2" s="61"/>
      <c r="Y2" s="375" t="s">
        <v>5</v>
      </c>
      <c r="Z2" s="395"/>
      <c r="AA2" s="386"/>
      <c r="AB2" s="392" t="s">
        <v>6</v>
      </c>
    </row>
    <row r="3" spans="1:28" ht="12.75">
      <c r="A3" s="370"/>
      <c r="B3" s="373"/>
      <c r="C3" s="377"/>
      <c r="D3" s="378"/>
      <c r="E3" s="377"/>
      <c r="F3" s="380"/>
      <c r="G3" s="380"/>
      <c r="H3" s="380"/>
      <c r="I3" s="380"/>
      <c r="J3" s="378"/>
      <c r="K3" s="377"/>
      <c r="L3" s="380"/>
      <c r="M3" s="380"/>
      <c r="N3" s="380"/>
      <c r="O3" s="380"/>
      <c r="P3" s="378"/>
      <c r="Q3" s="377"/>
      <c r="R3" s="380"/>
      <c r="S3" s="378"/>
      <c r="T3" s="387"/>
      <c r="U3" s="388"/>
      <c r="V3" s="398"/>
      <c r="W3" s="388"/>
      <c r="X3" s="62" t="s">
        <v>4</v>
      </c>
      <c r="Y3" s="387"/>
      <c r="Z3" s="396"/>
      <c r="AA3" s="388"/>
      <c r="AB3" s="393"/>
    </row>
    <row r="4" spans="1:28" ht="12.75">
      <c r="A4" s="370"/>
      <c r="B4" s="373"/>
      <c r="C4" s="381" t="s">
        <v>8</v>
      </c>
      <c r="D4" s="381" t="s">
        <v>98</v>
      </c>
      <c r="E4" s="384" t="s">
        <v>80</v>
      </c>
      <c r="F4" s="34"/>
      <c r="G4" s="34"/>
      <c r="H4" s="34"/>
      <c r="I4" s="35"/>
      <c r="J4" s="381" t="s">
        <v>98</v>
      </c>
      <c r="K4" s="384" t="s">
        <v>80</v>
      </c>
      <c r="L4" s="34"/>
      <c r="M4" s="34"/>
      <c r="N4" s="34"/>
      <c r="O4" s="35"/>
      <c r="P4" s="381" t="s">
        <v>98</v>
      </c>
      <c r="Q4" s="384" t="s">
        <v>99</v>
      </c>
      <c r="R4" s="34"/>
      <c r="S4" s="381" t="s">
        <v>98</v>
      </c>
      <c r="T4" s="389"/>
      <c r="U4" s="390"/>
      <c r="V4" s="397"/>
      <c r="W4" s="390"/>
      <c r="X4" s="62" t="s">
        <v>7</v>
      </c>
      <c r="Y4" s="389"/>
      <c r="Z4" s="397"/>
      <c r="AA4" s="390"/>
      <c r="AB4" s="393"/>
    </row>
    <row r="5" spans="1:28" ht="12.75">
      <c r="A5" s="370"/>
      <c r="B5" s="373"/>
      <c r="C5" s="382"/>
      <c r="D5" s="382"/>
      <c r="E5" s="385"/>
      <c r="F5" s="33" t="s">
        <v>79</v>
      </c>
      <c r="G5" s="33" t="s">
        <v>79</v>
      </c>
      <c r="H5" s="33" t="s">
        <v>79</v>
      </c>
      <c r="I5" s="33" t="s">
        <v>79</v>
      </c>
      <c r="J5" s="382"/>
      <c r="K5" s="385"/>
      <c r="L5" s="33" t="s">
        <v>79</v>
      </c>
      <c r="M5" s="33" t="s">
        <v>79</v>
      </c>
      <c r="N5" s="33" t="s">
        <v>79</v>
      </c>
      <c r="O5" s="33" t="s">
        <v>79</v>
      </c>
      <c r="P5" s="382"/>
      <c r="Q5" s="385"/>
      <c r="R5" s="33" t="s">
        <v>79</v>
      </c>
      <c r="S5" s="382"/>
      <c r="T5" s="381" t="s">
        <v>100</v>
      </c>
      <c r="U5" s="381" t="s">
        <v>98</v>
      </c>
      <c r="V5" s="381" t="s">
        <v>9</v>
      </c>
      <c r="W5" s="381" t="s">
        <v>10</v>
      </c>
      <c r="X5" s="62"/>
      <c r="Y5" s="381" t="s">
        <v>12</v>
      </c>
      <c r="Z5" s="381" t="s">
        <v>13</v>
      </c>
      <c r="AA5" s="381" t="s">
        <v>14</v>
      </c>
      <c r="AB5" s="393"/>
    </row>
    <row r="6" spans="1:28" s="3" customFormat="1" ht="12.75">
      <c r="A6" s="371"/>
      <c r="B6" s="374"/>
      <c r="C6" s="383"/>
      <c r="D6" s="383"/>
      <c r="E6" s="377"/>
      <c r="F6" s="36" t="s">
        <v>101</v>
      </c>
      <c r="G6" s="37" t="s">
        <v>102</v>
      </c>
      <c r="H6" s="37" t="s">
        <v>103</v>
      </c>
      <c r="I6" s="37" t="s">
        <v>78</v>
      </c>
      <c r="J6" s="383"/>
      <c r="K6" s="377"/>
      <c r="L6" s="36" t="s">
        <v>101</v>
      </c>
      <c r="M6" s="37" t="s">
        <v>102</v>
      </c>
      <c r="N6" s="37" t="s">
        <v>103</v>
      </c>
      <c r="O6" s="37" t="s">
        <v>78</v>
      </c>
      <c r="P6" s="383"/>
      <c r="Q6" s="377"/>
      <c r="R6" s="36" t="s">
        <v>101</v>
      </c>
      <c r="S6" s="383"/>
      <c r="T6" s="383"/>
      <c r="U6" s="383"/>
      <c r="V6" s="383"/>
      <c r="W6" s="383"/>
      <c r="X6" s="63" t="s">
        <v>11</v>
      </c>
      <c r="Y6" s="383"/>
      <c r="Z6" s="383"/>
      <c r="AA6" s="383"/>
      <c r="AB6" s="394"/>
    </row>
    <row r="7" spans="1:28" s="3" customFormat="1" ht="19.5" customHeight="1">
      <c r="A7" s="25" t="s">
        <v>16</v>
      </c>
      <c r="B7" s="26" t="s">
        <v>104</v>
      </c>
      <c r="C7" s="38">
        <v>29163</v>
      </c>
      <c r="D7" s="38">
        <v>29497</v>
      </c>
      <c r="E7" s="38">
        <v>43519</v>
      </c>
      <c r="F7" s="38">
        <v>919</v>
      </c>
      <c r="G7" s="38">
        <v>21793</v>
      </c>
      <c r="H7" s="38">
        <v>12521</v>
      </c>
      <c r="I7" s="38">
        <v>808</v>
      </c>
      <c r="J7" s="38">
        <v>44280</v>
      </c>
      <c r="K7" s="38">
        <v>43519</v>
      </c>
      <c r="L7" s="38">
        <v>919</v>
      </c>
      <c r="M7" s="38">
        <v>21793</v>
      </c>
      <c r="N7" s="38">
        <v>12521</v>
      </c>
      <c r="O7" s="38">
        <v>808</v>
      </c>
      <c r="P7" s="38">
        <v>44279</v>
      </c>
      <c r="Q7" s="38">
        <v>0</v>
      </c>
      <c r="R7" s="38">
        <v>0</v>
      </c>
      <c r="S7" s="38">
        <v>1</v>
      </c>
      <c r="T7" s="64">
        <v>12810</v>
      </c>
      <c r="U7" s="65">
        <v>13253</v>
      </c>
      <c r="V7" s="39">
        <v>31</v>
      </c>
      <c r="W7" s="40">
        <v>0</v>
      </c>
      <c r="X7" s="352"/>
      <c r="Y7" s="358">
        <v>420000</v>
      </c>
      <c r="Z7" s="366">
        <v>50000</v>
      </c>
      <c r="AA7" s="364"/>
      <c r="AB7" s="192" t="s">
        <v>16</v>
      </c>
    </row>
    <row r="8" spans="1:28" s="3" customFormat="1" ht="19.5" customHeight="1">
      <c r="A8" s="83" t="s">
        <v>17</v>
      </c>
      <c r="B8" s="27" t="s">
        <v>105</v>
      </c>
      <c r="C8" s="38">
        <v>8006</v>
      </c>
      <c r="D8" s="38">
        <v>8061</v>
      </c>
      <c r="E8" s="38">
        <v>12085</v>
      </c>
      <c r="F8" s="38">
        <v>252</v>
      </c>
      <c r="G8" s="38">
        <v>6352</v>
      </c>
      <c r="H8" s="38">
        <v>3547</v>
      </c>
      <c r="I8" s="38">
        <v>233</v>
      </c>
      <c r="J8" s="38">
        <v>12251</v>
      </c>
      <c r="K8" s="38">
        <v>12085</v>
      </c>
      <c r="L8" s="38">
        <v>252</v>
      </c>
      <c r="M8" s="38">
        <v>6352</v>
      </c>
      <c r="N8" s="38">
        <v>3547</v>
      </c>
      <c r="O8" s="38">
        <v>233</v>
      </c>
      <c r="P8" s="38">
        <v>12251</v>
      </c>
      <c r="Q8" s="38">
        <v>0</v>
      </c>
      <c r="R8" s="38">
        <v>0</v>
      </c>
      <c r="S8" s="38">
        <v>0</v>
      </c>
      <c r="T8" s="64">
        <v>3449</v>
      </c>
      <c r="U8" s="65">
        <v>3574</v>
      </c>
      <c r="V8" s="39">
        <v>9</v>
      </c>
      <c r="W8" s="40">
        <v>3</v>
      </c>
      <c r="X8" s="353"/>
      <c r="Y8" s="358">
        <v>420000</v>
      </c>
      <c r="Z8" s="366">
        <v>50000</v>
      </c>
      <c r="AA8" s="365"/>
      <c r="AB8" s="192" t="s">
        <v>17</v>
      </c>
    </row>
    <row r="9" spans="1:28" s="3" customFormat="1" ht="19.5" customHeight="1">
      <c r="A9" s="25" t="s">
        <v>18</v>
      </c>
      <c r="B9" s="27" t="s">
        <v>106</v>
      </c>
      <c r="C9" s="38">
        <v>3779</v>
      </c>
      <c r="D9" s="38">
        <v>3819</v>
      </c>
      <c r="E9" s="38">
        <v>5844</v>
      </c>
      <c r="F9" s="38">
        <v>106</v>
      </c>
      <c r="G9" s="38">
        <v>2989</v>
      </c>
      <c r="H9" s="38">
        <v>1662</v>
      </c>
      <c r="I9" s="38">
        <v>100</v>
      </c>
      <c r="J9" s="38">
        <v>5932</v>
      </c>
      <c r="K9" s="38">
        <v>5844</v>
      </c>
      <c r="L9" s="38">
        <v>106</v>
      </c>
      <c r="M9" s="38">
        <v>2989</v>
      </c>
      <c r="N9" s="38">
        <v>1662</v>
      </c>
      <c r="O9" s="38">
        <v>100</v>
      </c>
      <c r="P9" s="38">
        <v>5932</v>
      </c>
      <c r="Q9" s="38">
        <v>0</v>
      </c>
      <c r="R9" s="38">
        <v>0</v>
      </c>
      <c r="S9" s="38">
        <v>0</v>
      </c>
      <c r="T9" s="64">
        <v>1750</v>
      </c>
      <c r="U9" s="65">
        <v>1820</v>
      </c>
      <c r="V9" s="39">
        <v>2</v>
      </c>
      <c r="W9" s="40">
        <v>1</v>
      </c>
      <c r="X9" s="354" t="s">
        <v>101</v>
      </c>
      <c r="Y9" s="358">
        <v>420000</v>
      </c>
      <c r="Z9" s="366">
        <v>50000</v>
      </c>
      <c r="AA9" s="365"/>
      <c r="AB9" s="192" t="s">
        <v>18</v>
      </c>
    </row>
    <row r="10" spans="1:28" s="3" customFormat="1" ht="19.5" customHeight="1">
      <c r="A10" s="25" t="s">
        <v>19</v>
      </c>
      <c r="B10" s="27" t="s">
        <v>107</v>
      </c>
      <c r="C10" s="38">
        <v>4136</v>
      </c>
      <c r="D10" s="38">
        <v>4146</v>
      </c>
      <c r="E10" s="38">
        <v>6579</v>
      </c>
      <c r="F10" s="38">
        <v>101</v>
      </c>
      <c r="G10" s="38">
        <v>3744</v>
      </c>
      <c r="H10" s="38">
        <v>1996</v>
      </c>
      <c r="I10" s="38">
        <v>116</v>
      </c>
      <c r="J10" s="38">
        <v>6663</v>
      </c>
      <c r="K10" s="38">
        <v>6579</v>
      </c>
      <c r="L10" s="38">
        <v>101</v>
      </c>
      <c r="M10" s="38">
        <v>3744</v>
      </c>
      <c r="N10" s="38">
        <v>1996</v>
      </c>
      <c r="O10" s="38">
        <v>116</v>
      </c>
      <c r="P10" s="38">
        <v>6663</v>
      </c>
      <c r="Q10" s="38">
        <v>0</v>
      </c>
      <c r="R10" s="38">
        <v>0</v>
      </c>
      <c r="S10" s="38">
        <v>0</v>
      </c>
      <c r="T10" s="64">
        <v>1773</v>
      </c>
      <c r="U10" s="65">
        <v>1857</v>
      </c>
      <c r="V10" s="39">
        <v>3</v>
      </c>
      <c r="W10" s="40">
        <v>9</v>
      </c>
      <c r="X10" s="355" t="s">
        <v>108</v>
      </c>
      <c r="Y10" s="358">
        <v>420000</v>
      </c>
      <c r="Z10" s="366">
        <v>50000</v>
      </c>
      <c r="AA10" s="328"/>
      <c r="AB10" s="192" t="s">
        <v>19</v>
      </c>
    </row>
    <row r="11" spans="1:28" s="3" customFormat="1" ht="19.5" customHeight="1">
      <c r="A11" s="28" t="s">
        <v>20</v>
      </c>
      <c r="B11" s="29" t="s">
        <v>109</v>
      </c>
      <c r="C11" s="43">
        <v>3000</v>
      </c>
      <c r="D11" s="43">
        <v>3023</v>
      </c>
      <c r="E11" s="43">
        <v>4681</v>
      </c>
      <c r="F11" s="43">
        <v>57</v>
      </c>
      <c r="G11" s="43">
        <v>2762</v>
      </c>
      <c r="H11" s="43">
        <v>1521</v>
      </c>
      <c r="I11" s="43">
        <v>75</v>
      </c>
      <c r="J11" s="43">
        <v>4735</v>
      </c>
      <c r="K11" s="43">
        <v>4681</v>
      </c>
      <c r="L11" s="43">
        <v>57</v>
      </c>
      <c r="M11" s="43">
        <v>2762</v>
      </c>
      <c r="N11" s="43">
        <v>1521</v>
      </c>
      <c r="O11" s="43">
        <v>75</v>
      </c>
      <c r="P11" s="43">
        <v>4735</v>
      </c>
      <c r="Q11" s="43">
        <v>0</v>
      </c>
      <c r="R11" s="43">
        <v>0</v>
      </c>
      <c r="S11" s="43">
        <v>0</v>
      </c>
      <c r="T11" s="66">
        <v>1199</v>
      </c>
      <c r="U11" s="67">
        <v>1263</v>
      </c>
      <c r="V11" s="44">
        <v>3</v>
      </c>
      <c r="W11" s="45">
        <v>0</v>
      </c>
      <c r="X11" s="353"/>
      <c r="Y11" s="358">
        <v>420000</v>
      </c>
      <c r="Z11" s="366">
        <v>50000</v>
      </c>
      <c r="AA11" s="328"/>
      <c r="AB11" s="195" t="s">
        <v>20</v>
      </c>
    </row>
    <row r="12" spans="1:28" s="3" customFormat="1" ht="19.5" customHeight="1">
      <c r="A12" s="25" t="s">
        <v>21</v>
      </c>
      <c r="B12" s="27" t="s">
        <v>105</v>
      </c>
      <c r="C12" s="38">
        <v>7708</v>
      </c>
      <c r="D12" s="38">
        <v>7762</v>
      </c>
      <c r="E12" s="38">
        <v>12339</v>
      </c>
      <c r="F12" s="38">
        <v>260</v>
      </c>
      <c r="G12" s="38">
        <v>6142</v>
      </c>
      <c r="H12" s="38">
        <v>3510</v>
      </c>
      <c r="I12" s="38">
        <v>221</v>
      </c>
      <c r="J12" s="38">
        <v>12499</v>
      </c>
      <c r="K12" s="38">
        <v>12339</v>
      </c>
      <c r="L12" s="38">
        <v>260</v>
      </c>
      <c r="M12" s="38">
        <v>6142</v>
      </c>
      <c r="N12" s="38">
        <v>3510</v>
      </c>
      <c r="O12" s="38">
        <v>221</v>
      </c>
      <c r="P12" s="38">
        <v>12498</v>
      </c>
      <c r="Q12" s="38">
        <v>0</v>
      </c>
      <c r="R12" s="38">
        <v>0</v>
      </c>
      <c r="S12" s="38">
        <v>1</v>
      </c>
      <c r="T12" s="64">
        <v>3683</v>
      </c>
      <c r="U12" s="65">
        <v>3782</v>
      </c>
      <c r="V12" s="39">
        <v>5</v>
      </c>
      <c r="W12" s="47">
        <v>6</v>
      </c>
      <c r="X12" s="356" t="s">
        <v>103</v>
      </c>
      <c r="Y12" s="359">
        <v>420000</v>
      </c>
      <c r="Z12" s="367">
        <v>50000</v>
      </c>
      <c r="AA12" s="328"/>
      <c r="AB12" s="192" t="s">
        <v>21</v>
      </c>
    </row>
    <row r="13" spans="1:28" s="3" customFormat="1" ht="19.5" customHeight="1">
      <c r="A13" s="25" t="s">
        <v>110</v>
      </c>
      <c r="B13" s="30" t="s">
        <v>111</v>
      </c>
      <c r="C13" s="48">
        <v>3564</v>
      </c>
      <c r="D13" s="38">
        <v>3586</v>
      </c>
      <c r="E13" s="38">
        <v>5437</v>
      </c>
      <c r="F13" s="38">
        <v>87</v>
      </c>
      <c r="G13" s="38">
        <v>3051</v>
      </c>
      <c r="H13" s="38">
        <v>1709</v>
      </c>
      <c r="I13" s="38">
        <v>106</v>
      </c>
      <c r="J13" s="48">
        <v>5479</v>
      </c>
      <c r="K13" s="48">
        <v>5437</v>
      </c>
      <c r="L13" s="48">
        <v>87</v>
      </c>
      <c r="M13" s="48">
        <v>3051</v>
      </c>
      <c r="N13" s="48">
        <v>1709</v>
      </c>
      <c r="O13" s="48">
        <v>106</v>
      </c>
      <c r="P13" s="48">
        <v>5479</v>
      </c>
      <c r="Q13" s="48">
        <v>0</v>
      </c>
      <c r="R13" s="48">
        <v>0</v>
      </c>
      <c r="S13" s="48">
        <v>0</v>
      </c>
      <c r="T13" s="64">
        <v>1513</v>
      </c>
      <c r="U13" s="64">
        <v>1572</v>
      </c>
      <c r="V13" s="39">
        <v>2</v>
      </c>
      <c r="W13" s="49">
        <v>1</v>
      </c>
      <c r="X13" s="355" t="s">
        <v>108</v>
      </c>
      <c r="Y13" s="358">
        <v>420000</v>
      </c>
      <c r="Z13" s="366">
        <v>50000</v>
      </c>
      <c r="AA13" s="328"/>
      <c r="AB13" s="192" t="s">
        <v>84</v>
      </c>
    </row>
    <row r="14" spans="1:28" s="3" customFormat="1" ht="19.5" customHeight="1">
      <c r="A14" s="25" t="s">
        <v>112</v>
      </c>
      <c r="B14" s="30" t="s">
        <v>113</v>
      </c>
      <c r="C14" s="38">
        <v>9426</v>
      </c>
      <c r="D14" s="38">
        <v>9439</v>
      </c>
      <c r="E14" s="38">
        <v>14923</v>
      </c>
      <c r="F14" s="38">
        <v>279</v>
      </c>
      <c r="G14" s="38">
        <v>7900</v>
      </c>
      <c r="H14" s="38">
        <v>4328</v>
      </c>
      <c r="I14" s="38">
        <v>243</v>
      </c>
      <c r="J14" s="38">
        <v>15034</v>
      </c>
      <c r="K14" s="38">
        <v>14923</v>
      </c>
      <c r="L14" s="38">
        <v>279</v>
      </c>
      <c r="M14" s="38">
        <v>7900</v>
      </c>
      <c r="N14" s="38">
        <v>4328</v>
      </c>
      <c r="O14" s="38">
        <v>243</v>
      </c>
      <c r="P14" s="38">
        <v>15034</v>
      </c>
      <c r="Q14" s="38">
        <v>0</v>
      </c>
      <c r="R14" s="38">
        <v>0</v>
      </c>
      <c r="S14" s="38">
        <v>0</v>
      </c>
      <c r="T14" s="64">
        <v>4270</v>
      </c>
      <c r="U14" s="65">
        <v>4394</v>
      </c>
      <c r="V14" s="39">
        <v>3</v>
      </c>
      <c r="W14" s="47">
        <v>6</v>
      </c>
      <c r="X14" s="357"/>
      <c r="Y14" s="358">
        <v>420000</v>
      </c>
      <c r="Z14" s="366">
        <v>50000</v>
      </c>
      <c r="AA14" s="391" t="s">
        <v>263</v>
      </c>
      <c r="AB14" s="192" t="s">
        <v>85</v>
      </c>
    </row>
    <row r="15" spans="1:28" s="3" customFormat="1" ht="19.5" customHeight="1">
      <c r="A15" s="25" t="s">
        <v>114</v>
      </c>
      <c r="B15" s="30" t="s">
        <v>115</v>
      </c>
      <c r="C15" s="38">
        <v>9936</v>
      </c>
      <c r="D15" s="38">
        <v>9934</v>
      </c>
      <c r="E15" s="38">
        <v>15615</v>
      </c>
      <c r="F15" s="38">
        <v>317</v>
      </c>
      <c r="G15" s="38">
        <v>8282</v>
      </c>
      <c r="H15" s="38">
        <v>4651</v>
      </c>
      <c r="I15" s="38">
        <v>310</v>
      </c>
      <c r="J15" s="38">
        <v>15696</v>
      </c>
      <c r="K15" s="38">
        <v>15615</v>
      </c>
      <c r="L15" s="38">
        <v>317</v>
      </c>
      <c r="M15" s="38">
        <v>8282</v>
      </c>
      <c r="N15" s="38">
        <v>4651</v>
      </c>
      <c r="O15" s="38">
        <v>310</v>
      </c>
      <c r="P15" s="38">
        <v>15695</v>
      </c>
      <c r="Q15" s="38">
        <v>0</v>
      </c>
      <c r="R15" s="38">
        <v>0</v>
      </c>
      <c r="S15" s="38">
        <v>1</v>
      </c>
      <c r="T15" s="64">
        <v>4301</v>
      </c>
      <c r="U15" s="65">
        <v>4437</v>
      </c>
      <c r="V15" s="39">
        <v>1</v>
      </c>
      <c r="W15" s="47">
        <v>9</v>
      </c>
      <c r="X15" s="356" t="s">
        <v>116</v>
      </c>
      <c r="Y15" s="358">
        <v>420000</v>
      </c>
      <c r="Z15" s="366">
        <v>50000</v>
      </c>
      <c r="AA15" s="391"/>
      <c r="AB15" s="192" t="s">
        <v>86</v>
      </c>
    </row>
    <row r="16" spans="1:28" s="3" customFormat="1" ht="19.5" customHeight="1">
      <c r="A16" s="25" t="s">
        <v>22</v>
      </c>
      <c r="B16" s="30" t="s">
        <v>117</v>
      </c>
      <c r="C16" s="38">
        <v>1995</v>
      </c>
      <c r="D16" s="38">
        <v>1999</v>
      </c>
      <c r="E16" s="38">
        <v>3115</v>
      </c>
      <c r="F16" s="38">
        <v>41</v>
      </c>
      <c r="G16" s="38">
        <v>1729</v>
      </c>
      <c r="H16" s="38">
        <v>957</v>
      </c>
      <c r="I16" s="38">
        <v>60</v>
      </c>
      <c r="J16" s="38">
        <v>3140</v>
      </c>
      <c r="K16" s="38">
        <v>3115</v>
      </c>
      <c r="L16" s="38">
        <v>41</v>
      </c>
      <c r="M16" s="38">
        <v>1729</v>
      </c>
      <c r="N16" s="38">
        <v>957</v>
      </c>
      <c r="O16" s="38">
        <v>60</v>
      </c>
      <c r="P16" s="38">
        <v>3140</v>
      </c>
      <c r="Q16" s="38">
        <v>0</v>
      </c>
      <c r="R16" s="38">
        <v>0</v>
      </c>
      <c r="S16" s="38">
        <v>0</v>
      </c>
      <c r="T16" s="64">
        <v>866</v>
      </c>
      <c r="U16" s="65">
        <v>875</v>
      </c>
      <c r="V16" s="39">
        <v>0</v>
      </c>
      <c r="W16" s="40">
        <v>3</v>
      </c>
      <c r="X16" s="355" t="s">
        <v>118</v>
      </c>
      <c r="Y16" s="360">
        <v>420000</v>
      </c>
      <c r="Z16" s="366">
        <v>50000</v>
      </c>
      <c r="AA16" s="391"/>
      <c r="AB16" s="192" t="s">
        <v>22</v>
      </c>
    </row>
    <row r="17" spans="1:28" s="3" customFormat="1" ht="19.5" customHeight="1">
      <c r="A17" s="84" t="s">
        <v>23</v>
      </c>
      <c r="B17" s="31" t="s">
        <v>119</v>
      </c>
      <c r="C17" s="50">
        <v>360</v>
      </c>
      <c r="D17" s="50">
        <v>363</v>
      </c>
      <c r="E17" s="50">
        <v>532</v>
      </c>
      <c r="F17" s="50">
        <v>18</v>
      </c>
      <c r="G17" s="50">
        <v>306</v>
      </c>
      <c r="H17" s="50">
        <v>162</v>
      </c>
      <c r="I17" s="50">
        <v>4</v>
      </c>
      <c r="J17" s="50">
        <v>537</v>
      </c>
      <c r="K17" s="50">
        <v>532</v>
      </c>
      <c r="L17" s="50">
        <v>18</v>
      </c>
      <c r="M17" s="50">
        <v>306</v>
      </c>
      <c r="N17" s="50">
        <v>162</v>
      </c>
      <c r="O17" s="50">
        <v>4</v>
      </c>
      <c r="P17" s="50">
        <v>537</v>
      </c>
      <c r="Q17" s="50">
        <v>0</v>
      </c>
      <c r="R17" s="50">
        <v>0</v>
      </c>
      <c r="S17" s="50">
        <v>0</v>
      </c>
      <c r="T17" s="68">
        <v>131</v>
      </c>
      <c r="U17" s="69">
        <v>135</v>
      </c>
      <c r="V17" s="51">
        <v>0</v>
      </c>
      <c r="W17" s="52">
        <v>1</v>
      </c>
      <c r="X17" s="353"/>
      <c r="Y17" s="358">
        <v>420000</v>
      </c>
      <c r="Z17" s="367">
        <v>50000</v>
      </c>
      <c r="AA17" s="358"/>
      <c r="AB17" s="368" t="s">
        <v>23</v>
      </c>
    </row>
    <row r="18" spans="1:28" s="3" customFormat="1" ht="19.5" customHeight="1">
      <c r="A18" s="83" t="s">
        <v>120</v>
      </c>
      <c r="B18" s="30" t="s">
        <v>121</v>
      </c>
      <c r="C18" s="38">
        <v>1315</v>
      </c>
      <c r="D18" s="38">
        <v>1318</v>
      </c>
      <c r="E18" s="38">
        <v>2108</v>
      </c>
      <c r="F18" s="38">
        <v>27</v>
      </c>
      <c r="G18" s="38">
        <v>1296</v>
      </c>
      <c r="H18" s="38">
        <v>693</v>
      </c>
      <c r="I18" s="38">
        <v>41</v>
      </c>
      <c r="J18" s="38">
        <v>2105</v>
      </c>
      <c r="K18" s="38">
        <v>2108</v>
      </c>
      <c r="L18" s="38">
        <v>27</v>
      </c>
      <c r="M18" s="38">
        <v>1296</v>
      </c>
      <c r="N18" s="38">
        <v>693</v>
      </c>
      <c r="O18" s="38">
        <v>41</v>
      </c>
      <c r="P18" s="38">
        <v>2105</v>
      </c>
      <c r="Q18" s="38">
        <v>0</v>
      </c>
      <c r="R18" s="38">
        <v>0</v>
      </c>
      <c r="S18" s="38">
        <v>0</v>
      </c>
      <c r="T18" s="64">
        <v>484</v>
      </c>
      <c r="U18" s="65">
        <v>507</v>
      </c>
      <c r="V18" s="39">
        <v>1</v>
      </c>
      <c r="W18" s="40">
        <v>4</v>
      </c>
      <c r="X18" s="354" t="s">
        <v>122</v>
      </c>
      <c r="Y18" s="358">
        <v>420000</v>
      </c>
      <c r="Z18" s="366">
        <v>50000</v>
      </c>
      <c r="AA18" s="358"/>
      <c r="AB18" s="192" t="s">
        <v>87</v>
      </c>
    </row>
    <row r="19" spans="1:28" s="3" customFormat="1" ht="19.5" customHeight="1">
      <c r="A19" s="25" t="s">
        <v>123</v>
      </c>
      <c r="B19" s="30" t="s">
        <v>124</v>
      </c>
      <c r="C19" s="38">
        <v>2630</v>
      </c>
      <c r="D19" s="38">
        <v>2650</v>
      </c>
      <c r="E19" s="38">
        <v>4259</v>
      </c>
      <c r="F19" s="38">
        <v>64</v>
      </c>
      <c r="G19" s="38">
        <v>2384</v>
      </c>
      <c r="H19" s="38">
        <v>1285</v>
      </c>
      <c r="I19" s="38">
        <v>76</v>
      </c>
      <c r="J19" s="38">
        <v>4306</v>
      </c>
      <c r="K19" s="38">
        <v>4259</v>
      </c>
      <c r="L19" s="38">
        <v>64</v>
      </c>
      <c r="M19" s="38">
        <v>2384</v>
      </c>
      <c r="N19" s="38">
        <v>1285</v>
      </c>
      <c r="O19" s="38">
        <v>76</v>
      </c>
      <c r="P19" s="38">
        <v>4306</v>
      </c>
      <c r="Q19" s="38">
        <v>0</v>
      </c>
      <c r="R19" s="38">
        <v>0</v>
      </c>
      <c r="S19" s="38">
        <v>0</v>
      </c>
      <c r="T19" s="64">
        <v>1211</v>
      </c>
      <c r="U19" s="65">
        <v>1274</v>
      </c>
      <c r="V19" s="39">
        <v>1</v>
      </c>
      <c r="W19" s="47">
        <v>3</v>
      </c>
      <c r="X19" s="355" t="s">
        <v>125</v>
      </c>
      <c r="Y19" s="358">
        <v>420000</v>
      </c>
      <c r="Z19" s="366">
        <v>50000</v>
      </c>
      <c r="AA19" s="358"/>
      <c r="AB19" s="192" t="s">
        <v>88</v>
      </c>
    </row>
    <row r="20" spans="1:28" s="3" customFormat="1" ht="19.5" customHeight="1">
      <c r="A20" s="25" t="s">
        <v>24</v>
      </c>
      <c r="B20" s="30" t="s">
        <v>81</v>
      </c>
      <c r="C20" s="38">
        <v>1274</v>
      </c>
      <c r="D20" s="38">
        <v>1293</v>
      </c>
      <c r="E20" s="38">
        <v>1975</v>
      </c>
      <c r="F20" s="38">
        <v>36</v>
      </c>
      <c r="G20" s="38">
        <v>1162</v>
      </c>
      <c r="H20" s="38">
        <v>667</v>
      </c>
      <c r="I20" s="38">
        <v>40</v>
      </c>
      <c r="J20" s="38">
        <v>2031</v>
      </c>
      <c r="K20" s="38">
        <v>1975</v>
      </c>
      <c r="L20" s="38">
        <v>36</v>
      </c>
      <c r="M20" s="38">
        <v>1162</v>
      </c>
      <c r="N20" s="38">
        <v>667</v>
      </c>
      <c r="O20" s="38">
        <v>40</v>
      </c>
      <c r="P20" s="38">
        <v>2031</v>
      </c>
      <c r="Q20" s="38">
        <v>0</v>
      </c>
      <c r="R20" s="38">
        <v>0</v>
      </c>
      <c r="S20" s="38">
        <v>0</v>
      </c>
      <c r="T20" s="64">
        <v>485</v>
      </c>
      <c r="U20" s="65">
        <v>519</v>
      </c>
      <c r="V20" s="39">
        <v>1</v>
      </c>
      <c r="W20" s="40">
        <v>0</v>
      </c>
      <c r="X20" s="353"/>
      <c r="Y20" s="358">
        <v>420000</v>
      </c>
      <c r="Z20" s="366">
        <v>50000</v>
      </c>
      <c r="AA20" s="358"/>
      <c r="AB20" s="192" t="s">
        <v>24</v>
      </c>
    </row>
    <row r="21" spans="1:28" s="3" customFormat="1" ht="19.5" customHeight="1">
      <c r="A21" s="28" t="s">
        <v>25</v>
      </c>
      <c r="B21" s="32" t="s">
        <v>82</v>
      </c>
      <c r="C21" s="43">
        <v>1375</v>
      </c>
      <c r="D21" s="43">
        <v>1364</v>
      </c>
      <c r="E21" s="43">
        <v>2215</v>
      </c>
      <c r="F21" s="43">
        <v>44</v>
      </c>
      <c r="G21" s="43">
        <v>1173</v>
      </c>
      <c r="H21" s="43">
        <v>649</v>
      </c>
      <c r="I21" s="43">
        <v>66</v>
      </c>
      <c r="J21" s="43">
        <v>2206</v>
      </c>
      <c r="K21" s="43">
        <v>2215</v>
      </c>
      <c r="L21" s="43">
        <v>44</v>
      </c>
      <c r="M21" s="43">
        <v>1173</v>
      </c>
      <c r="N21" s="43">
        <v>649</v>
      </c>
      <c r="O21" s="43">
        <v>66</v>
      </c>
      <c r="P21" s="43">
        <v>2206</v>
      </c>
      <c r="Q21" s="43">
        <v>0</v>
      </c>
      <c r="R21" s="43">
        <v>0</v>
      </c>
      <c r="S21" s="43">
        <v>0</v>
      </c>
      <c r="T21" s="66">
        <v>645</v>
      </c>
      <c r="U21" s="67">
        <v>645</v>
      </c>
      <c r="V21" s="44">
        <v>1</v>
      </c>
      <c r="W21" s="45">
        <v>1</v>
      </c>
      <c r="X21" s="353"/>
      <c r="Y21" s="358">
        <v>420000</v>
      </c>
      <c r="Z21" s="366">
        <v>50000</v>
      </c>
      <c r="AA21" s="358"/>
      <c r="AB21" s="195" t="s">
        <v>25</v>
      </c>
    </row>
    <row r="22" spans="1:28" s="3" customFormat="1" ht="19.5" customHeight="1">
      <c r="A22" s="25" t="s">
        <v>126</v>
      </c>
      <c r="B22" s="30" t="s">
        <v>127</v>
      </c>
      <c r="C22" s="38">
        <v>1053</v>
      </c>
      <c r="D22" s="38">
        <v>1053</v>
      </c>
      <c r="E22" s="38">
        <v>1620</v>
      </c>
      <c r="F22" s="38">
        <v>29</v>
      </c>
      <c r="G22" s="38">
        <v>897</v>
      </c>
      <c r="H22" s="38">
        <v>477</v>
      </c>
      <c r="I22" s="38">
        <v>41</v>
      </c>
      <c r="J22" s="38">
        <v>1626</v>
      </c>
      <c r="K22" s="38">
        <v>1620</v>
      </c>
      <c r="L22" s="38">
        <v>29</v>
      </c>
      <c r="M22" s="38">
        <v>897</v>
      </c>
      <c r="N22" s="38">
        <v>477</v>
      </c>
      <c r="O22" s="38">
        <v>41</v>
      </c>
      <c r="P22" s="38">
        <v>1626</v>
      </c>
      <c r="Q22" s="38">
        <v>0</v>
      </c>
      <c r="R22" s="38">
        <v>0</v>
      </c>
      <c r="S22" s="38">
        <v>0</v>
      </c>
      <c r="T22" s="64">
        <v>458</v>
      </c>
      <c r="U22" s="65">
        <v>459</v>
      </c>
      <c r="V22" s="39">
        <v>2</v>
      </c>
      <c r="W22" s="40">
        <v>0</v>
      </c>
      <c r="X22" s="358"/>
      <c r="Y22" s="359">
        <v>420000</v>
      </c>
      <c r="Z22" s="367">
        <v>50000</v>
      </c>
      <c r="AA22" s="358"/>
      <c r="AB22" s="192" t="s">
        <v>89</v>
      </c>
    </row>
    <row r="23" spans="1:28" s="4" customFormat="1" ht="19.5" customHeight="1">
      <c r="A23" s="25" t="s">
        <v>92</v>
      </c>
      <c r="B23" s="30" t="s">
        <v>128</v>
      </c>
      <c r="C23" s="38">
        <v>1850</v>
      </c>
      <c r="D23" s="38">
        <v>1877</v>
      </c>
      <c r="E23" s="38">
        <v>3065</v>
      </c>
      <c r="F23" s="38">
        <v>87</v>
      </c>
      <c r="G23" s="38">
        <v>1636</v>
      </c>
      <c r="H23" s="38">
        <v>918</v>
      </c>
      <c r="I23" s="38">
        <v>37</v>
      </c>
      <c r="J23" s="38">
        <v>3128</v>
      </c>
      <c r="K23" s="38">
        <v>3065</v>
      </c>
      <c r="L23" s="38">
        <v>87</v>
      </c>
      <c r="M23" s="38">
        <v>1636</v>
      </c>
      <c r="N23" s="38">
        <v>918</v>
      </c>
      <c r="O23" s="38">
        <v>37</v>
      </c>
      <c r="P23" s="38">
        <v>3128</v>
      </c>
      <c r="Q23" s="38">
        <v>0</v>
      </c>
      <c r="R23" s="38">
        <v>0</v>
      </c>
      <c r="S23" s="38">
        <v>0</v>
      </c>
      <c r="T23" s="64">
        <v>847</v>
      </c>
      <c r="U23" s="65">
        <v>887</v>
      </c>
      <c r="V23" s="39">
        <v>1</v>
      </c>
      <c r="W23" s="47">
        <v>7</v>
      </c>
      <c r="X23" s="358"/>
      <c r="Y23" s="358">
        <v>420000</v>
      </c>
      <c r="Z23" s="366">
        <v>50000</v>
      </c>
      <c r="AA23" s="360"/>
      <c r="AB23" s="192" t="s">
        <v>90</v>
      </c>
    </row>
    <row r="24" spans="1:28" s="4" customFormat="1" ht="22.5" customHeight="1">
      <c r="A24" s="236" t="s">
        <v>83</v>
      </c>
      <c r="B24" s="237"/>
      <c r="C24" s="238">
        <f>SUM(C7:C23)</f>
        <v>90570</v>
      </c>
      <c r="D24" s="238">
        <f aca="true" t="shared" si="0" ref="D24:W24">SUM(D7:D23)</f>
        <v>91184</v>
      </c>
      <c r="E24" s="238">
        <f t="shared" si="0"/>
        <v>139911</v>
      </c>
      <c r="F24" s="238">
        <f t="shared" si="0"/>
        <v>2724</v>
      </c>
      <c r="G24" s="238">
        <f t="shared" si="0"/>
        <v>73598</v>
      </c>
      <c r="H24" s="238">
        <f t="shared" si="0"/>
        <v>41253</v>
      </c>
      <c r="I24" s="238">
        <f t="shared" si="0"/>
        <v>2577</v>
      </c>
      <c r="J24" s="238">
        <f t="shared" si="0"/>
        <v>141648</v>
      </c>
      <c r="K24" s="238">
        <f t="shared" si="0"/>
        <v>139911</v>
      </c>
      <c r="L24" s="238">
        <f t="shared" si="0"/>
        <v>2724</v>
      </c>
      <c r="M24" s="238">
        <f t="shared" si="0"/>
        <v>73598</v>
      </c>
      <c r="N24" s="238">
        <f t="shared" si="0"/>
        <v>41253</v>
      </c>
      <c r="O24" s="238">
        <f t="shared" si="0"/>
        <v>2577</v>
      </c>
      <c r="P24" s="238">
        <f t="shared" si="0"/>
        <v>141645</v>
      </c>
      <c r="Q24" s="238">
        <f t="shared" si="0"/>
        <v>0</v>
      </c>
      <c r="R24" s="238">
        <f t="shared" si="0"/>
        <v>0</v>
      </c>
      <c r="S24" s="238">
        <f t="shared" si="0"/>
        <v>3</v>
      </c>
      <c r="T24" s="238">
        <f t="shared" si="0"/>
        <v>39875</v>
      </c>
      <c r="U24" s="238">
        <f t="shared" si="0"/>
        <v>41253</v>
      </c>
      <c r="V24" s="238">
        <f t="shared" si="0"/>
        <v>66</v>
      </c>
      <c r="W24" s="238">
        <f t="shared" si="0"/>
        <v>54</v>
      </c>
      <c r="X24" s="239" t="s">
        <v>188</v>
      </c>
      <c r="Y24" s="239" t="s">
        <v>188</v>
      </c>
      <c r="Z24" s="239" t="s">
        <v>188</v>
      </c>
      <c r="AA24" s="239" t="s">
        <v>188</v>
      </c>
      <c r="AB24" s="240" t="s">
        <v>196</v>
      </c>
    </row>
    <row r="25" spans="1:28" s="3" customFormat="1" ht="45" customHeight="1">
      <c r="A25" s="25" t="s">
        <v>26</v>
      </c>
      <c r="B25" s="30" t="s">
        <v>129</v>
      </c>
      <c r="C25" s="38">
        <v>1266</v>
      </c>
      <c r="D25" s="38">
        <v>1248</v>
      </c>
      <c r="E25" s="38">
        <v>2593</v>
      </c>
      <c r="F25" s="38">
        <v>135</v>
      </c>
      <c r="G25" s="38">
        <v>517</v>
      </c>
      <c r="H25" s="38">
        <v>253</v>
      </c>
      <c r="I25" s="38">
        <v>39</v>
      </c>
      <c r="J25" s="38">
        <v>2567</v>
      </c>
      <c r="K25" s="38">
        <v>2593</v>
      </c>
      <c r="L25" s="38">
        <v>135</v>
      </c>
      <c r="M25" s="38">
        <v>517</v>
      </c>
      <c r="N25" s="38">
        <v>253</v>
      </c>
      <c r="O25" s="38">
        <v>39</v>
      </c>
      <c r="P25" s="38">
        <v>2567</v>
      </c>
      <c r="Q25" s="75">
        <v>0</v>
      </c>
      <c r="R25" s="75">
        <v>0</v>
      </c>
      <c r="S25" s="75">
        <v>0</v>
      </c>
      <c r="T25" s="70">
        <v>1077</v>
      </c>
      <c r="U25" s="65">
        <v>1058</v>
      </c>
      <c r="V25" s="55">
        <v>5</v>
      </c>
      <c r="W25" s="40">
        <v>0</v>
      </c>
      <c r="X25" s="362" t="s">
        <v>91</v>
      </c>
      <c r="Y25" s="358">
        <v>420000</v>
      </c>
      <c r="Z25" s="361" t="s">
        <v>130</v>
      </c>
      <c r="AA25" s="361" t="s">
        <v>263</v>
      </c>
      <c r="AB25" s="42" t="s">
        <v>26</v>
      </c>
    </row>
    <row r="26" spans="1:28" s="3" customFormat="1" ht="66.75" customHeight="1">
      <c r="A26" s="25" t="s">
        <v>27</v>
      </c>
      <c r="B26" s="30" t="s">
        <v>131</v>
      </c>
      <c r="C26" s="38">
        <v>886</v>
      </c>
      <c r="D26" s="38">
        <v>885</v>
      </c>
      <c r="E26" s="38">
        <v>1580</v>
      </c>
      <c r="F26" s="38">
        <v>43</v>
      </c>
      <c r="G26" s="38">
        <v>295</v>
      </c>
      <c r="H26" s="38">
        <v>31</v>
      </c>
      <c r="I26" s="38">
        <v>96</v>
      </c>
      <c r="J26" s="38">
        <v>1579</v>
      </c>
      <c r="K26" s="38">
        <v>1580</v>
      </c>
      <c r="L26" s="38">
        <v>43</v>
      </c>
      <c r="M26" s="38">
        <v>295</v>
      </c>
      <c r="N26" s="38">
        <v>31</v>
      </c>
      <c r="O26" s="38">
        <v>96</v>
      </c>
      <c r="P26" s="38">
        <v>1579</v>
      </c>
      <c r="Q26" s="75">
        <v>0</v>
      </c>
      <c r="R26" s="75">
        <v>0</v>
      </c>
      <c r="S26" s="75">
        <v>0</v>
      </c>
      <c r="T26" s="70">
        <v>729</v>
      </c>
      <c r="U26" s="65">
        <v>734</v>
      </c>
      <c r="V26" s="55">
        <v>2</v>
      </c>
      <c r="W26" s="40">
        <v>1</v>
      </c>
      <c r="X26" s="362" t="s">
        <v>132</v>
      </c>
      <c r="Y26" s="358">
        <v>420000</v>
      </c>
      <c r="Z26" s="361" t="s">
        <v>133</v>
      </c>
      <c r="AA26" s="361" t="s">
        <v>264</v>
      </c>
      <c r="AB26" s="42" t="s">
        <v>27</v>
      </c>
    </row>
    <row r="27" spans="1:28" s="3" customFormat="1" ht="33.75" customHeight="1">
      <c r="A27" s="25" t="s">
        <v>28</v>
      </c>
      <c r="B27" s="30" t="s">
        <v>134</v>
      </c>
      <c r="C27" s="38">
        <v>321</v>
      </c>
      <c r="D27" s="38">
        <v>328</v>
      </c>
      <c r="E27" s="38">
        <v>476</v>
      </c>
      <c r="F27" s="38">
        <v>17</v>
      </c>
      <c r="G27" s="38">
        <v>94</v>
      </c>
      <c r="H27" s="38">
        <v>22</v>
      </c>
      <c r="I27" s="38">
        <v>21</v>
      </c>
      <c r="J27" s="38">
        <v>482</v>
      </c>
      <c r="K27" s="38">
        <v>476</v>
      </c>
      <c r="L27" s="38">
        <v>17</v>
      </c>
      <c r="M27" s="38">
        <v>94</v>
      </c>
      <c r="N27" s="38">
        <v>22</v>
      </c>
      <c r="O27" s="38">
        <v>21</v>
      </c>
      <c r="P27" s="38">
        <v>482</v>
      </c>
      <c r="Q27" s="75">
        <v>0</v>
      </c>
      <c r="R27" s="75">
        <v>0</v>
      </c>
      <c r="S27" s="75">
        <v>0</v>
      </c>
      <c r="T27" s="70">
        <v>202</v>
      </c>
      <c r="U27" s="70">
        <v>208</v>
      </c>
      <c r="V27" s="55">
        <v>1</v>
      </c>
      <c r="W27" s="41">
        <v>0</v>
      </c>
      <c r="X27" s="362" t="s">
        <v>135</v>
      </c>
      <c r="Y27" s="358">
        <v>420000</v>
      </c>
      <c r="Z27" s="361" t="s">
        <v>136</v>
      </c>
      <c r="AA27" s="361" t="s">
        <v>263</v>
      </c>
      <c r="AB27" s="42" t="s">
        <v>28</v>
      </c>
    </row>
    <row r="28" spans="1:28" s="4" customFormat="1" ht="22.5" customHeight="1" thickBot="1">
      <c r="A28" s="276" t="s">
        <v>29</v>
      </c>
      <c r="B28" s="277"/>
      <c r="C28" s="277">
        <f aca="true" t="shared" si="1" ref="C28:P28">SUM(C25:C27)</f>
        <v>2473</v>
      </c>
      <c r="D28" s="277">
        <f t="shared" si="1"/>
        <v>2461</v>
      </c>
      <c r="E28" s="277">
        <f t="shared" si="1"/>
        <v>4649</v>
      </c>
      <c r="F28" s="277">
        <f t="shared" si="1"/>
        <v>195</v>
      </c>
      <c r="G28" s="277">
        <f t="shared" si="1"/>
        <v>906</v>
      </c>
      <c r="H28" s="277">
        <f t="shared" si="1"/>
        <v>306</v>
      </c>
      <c r="I28" s="277">
        <f t="shared" si="1"/>
        <v>156</v>
      </c>
      <c r="J28" s="277">
        <f t="shared" si="1"/>
        <v>4628</v>
      </c>
      <c r="K28" s="277">
        <f t="shared" si="1"/>
        <v>4649</v>
      </c>
      <c r="L28" s="277">
        <f t="shared" si="1"/>
        <v>195</v>
      </c>
      <c r="M28" s="277">
        <f t="shared" si="1"/>
        <v>906</v>
      </c>
      <c r="N28" s="277">
        <f t="shared" si="1"/>
        <v>306</v>
      </c>
      <c r="O28" s="277">
        <f t="shared" si="1"/>
        <v>156</v>
      </c>
      <c r="P28" s="277">
        <f t="shared" si="1"/>
        <v>4628</v>
      </c>
      <c r="Q28" s="278" t="s">
        <v>187</v>
      </c>
      <c r="R28" s="278" t="s">
        <v>187</v>
      </c>
      <c r="S28" s="278" t="s">
        <v>187</v>
      </c>
      <c r="T28" s="277">
        <f>SUM(T25:T27)</f>
        <v>2008</v>
      </c>
      <c r="U28" s="277">
        <f>SUM(U25:U27)</f>
        <v>2000</v>
      </c>
      <c r="V28" s="277">
        <f>SUM(V25:V27)</f>
        <v>8</v>
      </c>
      <c r="W28" s="277">
        <f>SUM(W25:W27)</f>
        <v>1</v>
      </c>
      <c r="X28" s="278" t="s">
        <v>188</v>
      </c>
      <c r="Y28" s="278" t="s">
        <v>188</v>
      </c>
      <c r="Z28" s="278" t="s">
        <v>188</v>
      </c>
      <c r="AA28" s="278" t="s">
        <v>188</v>
      </c>
      <c r="AB28" s="279" t="s">
        <v>197</v>
      </c>
    </row>
    <row r="29" spans="1:28" ht="22.5" customHeight="1" thickBot="1" thickTop="1">
      <c r="A29" s="241" t="s">
        <v>30</v>
      </c>
      <c r="B29" s="242"/>
      <c r="C29" s="242">
        <f>SUM(C28,C24)</f>
        <v>93043</v>
      </c>
      <c r="D29" s="242">
        <f aca="true" t="shared" si="2" ref="D29:W29">SUM(D28,D24)</f>
        <v>93645</v>
      </c>
      <c r="E29" s="242">
        <f t="shared" si="2"/>
        <v>144560</v>
      </c>
      <c r="F29" s="242">
        <f t="shared" si="2"/>
        <v>2919</v>
      </c>
      <c r="G29" s="242">
        <f t="shared" si="2"/>
        <v>74504</v>
      </c>
      <c r="H29" s="242">
        <f t="shared" si="2"/>
        <v>41559</v>
      </c>
      <c r="I29" s="242">
        <f t="shared" si="2"/>
        <v>2733</v>
      </c>
      <c r="J29" s="242">
        <f t="shared" si="2"/>
        <v>146276</v>
      </c>
      <c r="K29" s="242">
        <f t="shared" si="2"/>
        <v>144560</v>
      </c>
      <c r="L29" s="242">
        <f t="shared" si="2"/>
        <v>2919</v>
      </c>
      <c r="M29" s="242">
        <f t="shared" si="2"/>
        <v>74504</v>
      </c>
      <c r="N29" s="242">
        <f t="shared" si="2"/>
        <v>41559</v>
      </c>
      <c r="O29" s="242">
        <f t="shared" si="2"/>
        <v>2733</v>
      </c>
      <c r="P29" s="242">
        <f t="shared" si="2"/>
        <v>146273</v>
      </c>
      <c r="Q29" s="242">
        <f t="shared" si="2"/>
        <v>0</v>
      </c>
      <c r="R29" s="242">
        <f t="shared" si="2"/>
        <v>0</v>
      </c>
      <c r="S29" s="242">
        <f t="shared" si="2"/>
        <v>3</v>
      </c>
      <c r="T29" s="242">
        <f t="shared" si="2"/>
        <v>41883</v>
      </c>
      <c r="U29" s="242">
        <f t="shared" si="2"/>
        <v>43253</v>
      </c>
      <c r="V29" s="242">
        <f t="shared" si="2"/>
        <v>74</v>
      </c>
      <c r="W29" s="242">
        <f t="shared" si="2"/>
        <v>55</v>
      </c>
      <c r="X29" s="275" t="s">
        <v>188</v>
      </c>
      <c r="Y29" s="275" t="s">
        <v>188</v>
      </c>
      <c r="Z29" s="275" t="s">
        <v>188</v>
      </c>
      <c r="AA29" s="275" t="s">
        <v>188</v>
      </c>
      <c r="AB29" s="243" t="s">
        <v>198</v>
      </c>
    </row>
    <row r="30" spans="3:27" ht="12.75">
      <c r="C30" s="56"/>
      <c r="D30" s="56"/>
      <c r="E30" s="56"/>
      <c r="F30" s="56"/>
      <c r="G30" s="56"/>
      <c r="H30" s="56"/>
      <c r="I30" s="56"/>
      <c r="J30" s="56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ht="12.75">
      <c r="Y31" s="363" t="s">
        <v>262</v>
      </c>
    </row>
  </sheetData>
  <sheetProtection/>
  <mergeCells count="26">
    <mergeCell ref="AA14:AA16"/>
    <mergeCell ref="V5:V6"/>
    <mergeCell ref="W5:W6"/>
    <mergeCell ref="AB2:AB6"/>
    <mergeCell ref="AA5:AA6"/>
    <mergeCell ref="Z5:Z6"/>
    <mergeCell ref="Y5:Y6"/>
    <mergeCell ref="Y2:AA4"/>
    <mergeCell ref="V2:W4"/>
    <mergeCell ref="K2:P3"/>
    <mergeCell ref="Q2:S3"/>
    <mergeCell ref="P4:P6"/>
    <mergeCell ref="Q4:Q6"/>
    <mergeCell ref="S4:S6"/>
    <mergeCell ref="T5:T6"/>
    <mergeCell ref="T2:U4"/>
    <mergeCell ref="K4:K6"/>
    <mergeCell ref="U5:U6"/>
    <mergeCell ref="A2:A6"/>
    <mergeCell ref="B2:B6"/>
    <mergeCell ref="C2:D3"/>
    <mergeCell ref="E2:J3"/>
    <mergeCell ref="C4:C6"/>
    <mergeCell ref="D4:D6"/>
    <mergeCell ref="E4:E6"/>
    <mergeCell ref="J4:J6"/>
  </mergeCells>
  <printOptions/>
  <pageMargins left="0.6299212598425197" right="0.3937007874015748" top="0.984251968503937" bottom="0.7874015748031497" header="0.5118110236220472" footer="0.5118110236220472"/>
  <pageSetup fitToHeight="1" fitToWidth="1" horizontalDpi="600" verticalDpi="600" orientation="landscape" paperSize="9" scale="47" r:id="rId1"/>
  <headerFooter alignWithMargins="0">
    <oddFooter>&amp;C46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29"/>
  <sheetViews>
    <sheetView view="pageBreakPreview" zoomScale="90" zoomScaleSheetLayoutView="90" workbookViewId="0" topLeftCell="A2">
      <selection activeCell="J21" sqref="J21"/>
    </sheetView>
  </sheetViews>
  <sheetFormatPr defaultColWidth="8.796875" defaultRowHeight="14.25"/>
  <cols>
    <col min="1" max="1" width="10.69921875" style="0" customWidth="1"/>
    <col min="2" max="13" width="13.69921875" style="0" customWidth="1"/>
  </cols>
  <sheetData>
    <row r="1" spans="1:12" ht="21" thickBot="1">
      <c r="A1" s="5" t="s">
        <v>31</v>
      </c>
      <c r="L1" s="6" t="s">
        <v>32</v>
      </c>
    </row>
    <row r="2" spans="1:13" ht="12.75">
      <c r="A2" s="399" t="s">
        <v>6</v>
      </c>
      <c r="B2" s="14" t="s">
        <v>33</v>
      </c>
      <c r="C2" s="15"/>
      <c r="D2" s="15"/>
      <c r="E2" s="15"/>
      <c r="F2" s="15"/>
      <c r="G2" s="16"/>
      <c r="H2" s="14" t="s">
        <v>34</v>
      </c>
      <c r="I2" s="15"/>
      <c r="J2" s="15"/>
      <c r="K2" s="15"/>
      <c r="L2" s="15"/>
      <c r="M2" s="404" t="s">
        <v>6</v>
      </c>
    </row>
    <row r="3" spans="1:13" ht="12.75">
      <c r="A3" s="370"/>
      <c r="B3" s="9" t="s">
        <v>35</v>
      </c>
      <c r="C3" s="11"/>
      <c r="D3" s="9" t="s">
        <v>36</v>
      </c>
      <c r="E3" s="11"/>
      <c r="F3" s="9" t="s">
        <v>37</v>
      </c>
      <c r="G3" s="11"/>
      <c r="H3" s="9" t="s">
        <v>38</v>
      </c>
      <c r="I3" s="11"/>
      <c r="J3" s="9" t="s">
        <v>39</v>
      </c>
      <c r="K3" s="10"/>
      <c r="L3" s="11"/>
      <c r="M3" s="393"/>
    </row>
    <row r="4" spans="1:13" ht="12.75">
      <c r="A4" s="370"/>
      <c r="B4" s="400" t="s">
        <v>80</v>
      </c>
      <c r="C4" s="400" t="s">
        <v>178</v>
      </c>
      <c r="D4" s="400" t="s">
        <v>80</v>
      </c>
      <c r="E4" s="400" t="s">
        <v>178</v>
      </c>
      <c r="F4" s="400" t="s">
        <v>80</v>
      </c>
      <c r="G4" s="400" t="s">
        <v>178</v>
      </c>
      <c r="H4" s="400" t="s">
        <v>80</v>
      </c>
      <c r="I4" s="400" t="s">
        <v>178</v>
      </c>
      <c r="J4" s="401" t="s">
        <v>80</v>
      </c>
      <c r="K4" s="71"/>
      <c r="L4" s="400" t="s">
        <v>178</v>
      </c>
      <c r="M4" s="393"/>
    </row>
    <row r="5" spans="1:13" ht="12.75">
      <c r="A5" s="370"/>
      <c r="B5" s="373"/>
      <c r="C5" s="373"/>
      <c r="D5" s="373" t="s">
        <v>15</v>
      </c>
      <c r="E5" s="373"/>
      <c r="F5" s="373" t="s">
        <v>15</v>
      </c>
      <c r="G5" s="373"/>
      <c r="H5" s="373"/>
      <c r="I5" s="373"/>
      <c r="J5" s="402"/>
      <c r="K5" s="7" t="s">
        <v>79</v>
      </c>
      <c r="L5" s="373"/>
      <c r="M5" s="393"/>
    </row>
    <row r="6" spans="1:13" ht="12.75">
      <c r="A6" s="371"/>
      <c r="B6" s="374"/>
      <c r="C6" s="374"/>
      <c r="D6" s="374"/>
      <c r="E6" s="374"/>
      <c r="F6" s="374"/>
      <c r="G6" s="374"/>
      <c r="H6" s="374"/>
      <c r="I6" s="374"/>
      <c r="J6" s="403"/>
      <c r="K6" s="1" t="s">
        <v>101</v>
      </c>
      <c r="L6" s="374"/>
      <c r="M6" s="394"/>
    </row>
    <row r="7" spans="1:13" ht="16.5" customHeight="1">
      <c r="A7" s="17" t="s">
        <v>16</v>
      </c>
      <c r="B7" s="21">
        <v>0</v>
      </c>
      <c r="C7" s="21">
        <v>1</v>
      </c>
      <c r="D7" s="21">
        <v>0</v>
      </c>
      <c r="E7" s="20">
        <v>1</v>
      </c>
      <c r="F7" s="72">
        <f>SUM(B7,D7)</f>
        <v>0</v>
      </c>
      <c r="G7" s="72">
        <f>SUM(C7,E7)</f>
        <v>2</v>
      </c>
      <c r="H7" s="21">
        <v>0</v>
      </c>
      <c r="I7" s="21">
        <v>1</v>
      </c>
      <c r="J7" s="21">
        <v>0</v>
      </c>
      <c r="K7" s="21">
        <v>0</v>
      </c>
      <c r="L7" s="21">
        <v>0</v>
      </c>
      <c r="M7" s="53" t="s">
        <v>16</v>
      </c>
    </row>
    <row r="8" spans="1:13" ht="16.5" customHeight="1">
      <c r="A8" s="17" t="s">
        <v>17</v>
      </c>
      <c r="B8" s="21">
        <v>0</v>
      </c>
      <c r="C8" s="21">
        <v>0</v>
      </c>
      <c r="D8" s="21">
        <v>0</v>
      </c>
      <c r="E8" s="20">
        <v>0</v>
      </c>
      <c r="F8" s="73">
        <f aca="true" t="shared" si="0" ref="F8:F23">SUM(B8,D8)</f>
        <v>0</v>
      </c>
      <c r="G8" s="73">
        <f>SUM(C8,E8)</f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53" t="s">
        <v>17</v>
      </c>
    </row>
    <row r="9" spans="1:13" ht="16.5" customHeight="1">
      <c r="A9" s="17" t="s">
        <v>18</v>
      </c>
      <c r="B9" s="21">
        <v>0</v>
      </c>
      <c r="C9" s="21">
        <v>0</v>
      </c>
      <c r="D9" s="21">
        <v>0</v>
      </c>
      <c r="E9" s="20">
        <v>0</v>
      </c>
      <c r="F9" s="73">
        <f t="shared" si="0"/>
        <v>0</v>
      </c>
      <c r="G9" s="73">
        <f aca="true" t="shared" si="1" ref="G9:G23">SUM(C9,E9)</f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53" t="s">
        <v>18</v>
      </c>
    </row>
    <row r="10" spans="1:13" ht="16.5" customHeight="1">
      <c r="A10" s="17" t="s">
        <v>19</v>
      </c>
      <c r="B10" s="21">
        <v>0</v>
      </c>
      <c r="C10" s="21">
        <v>0</v>
      </c>
      <c r="D10" s="21">
        <v>0</v>
      </c>
      <c r="E10" s="20">
        <v>0</v>
      </c>
      <c r="F10" s="73">
        <f t="shared" si="0"/>
        <v>0</v>
      </c>
      <c r="G10" s="73">
        <f t="shared" si="1"/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53" t="s">
        <v>19</v>
      </c>
    </row>
    <row r="11" spans="1:13" ht="16.5" customHeight="1">
      <c r="A11" s="18" t="s">
        <v>20</v>
      </c>
      <c r="B11" s="22">
        <v>0</v>
      </c>
      <c r="C11" s="22">
        <v>0</v>
      </c>
      <c r="D11" s="22">
        <v>0</v>
      </c>
      <c r="E11" s="23">
        <v>0</v>
      </c>
      <c r="F11" s="74">
        <f t="shared" si="0"/>
        <v>0</v>
      </c>
      <c r="G11" s="74">
        <f t="shared" si="1"/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54" t="s">
        <v>20</v>
      </c>
    </row>
    <row r="12" spans="1:13" s="3" customFormat="1" ht="16.5" customHeight="1">
      <c r="A12" s="17" t="s">
        <v>21</v>
      </c>
      <c r="B12" s="21">
        <v>0</v>
      </c>
      <c r="C12" s="21">
        <v>0</v>
      </c>
      <c r="D12" s="21">
        <v>0</v>
      </c>
      <c r="E12" s="24">
        <v>1</v>
      </c>
      <c r="F12" s="73">
        <f t="shared" si="0"/>
        <v>0</v>
      </c>
      <c r="G12" s="73">
        <f t="shared" si="1"/>
        <v>1</v>
      </c>
      <c r="H12" s="21">
        <v>0</v>
      </c>
      <c r="I12" s="21">
        <v>1</v>
      </c>
      <c r="J12" s="21">
        <v>0</v>
      </c>
      <c r="K12" s="21">
        <v>0</v>
      </c>
      <c r="L12" s="21">
        <v>0</v>
      </c>
      <c r="M12" s="53" t="s">
        <v>21</v>
      </c>
    </row>
    <row r="13" spans="1:13" s="3" customFormat="1" ht="16.5" customHeight="1">
      <c r="A13" s="17" t="s">
        <v>110</v>
      </c>
      <c r="B13" s="21">
        <v>0</v>
      </c>
      <c r="C13" s="21">
        <v>0</v>
      </c>
      <c r="D13" s="21">
        <v>0</v>
      </c>
      <c r="E13" s="24">
        <v>0</v>
      </c>
      <c r="F13" s="73">
        <f t="shared" si="0"/>
        <v>0</v>
      </c>
      <c r="G13" s="73">
        <f t="shared" si="1"/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53" t="s">
        <v>84</v>
      </c>
    </row>
    <row r="14" spans="1:13" s="3" customFormat="1" ht="16.5" customHeight="1">
      <c r="A14" s="17" t="s">
        <v>112</v>
      </c>
      <c r="B14" s="21">
        <v>0</v>
      </c>
      <c r="C14" s="21">
        <v>0</v>
      </c>
      <c r="D14" s="21">
        <v>0</v>
      </c>
      <c r="E14" s="24">
        <v>0</v>
      </c>
      <c r="F14" s="73">
        <f t="shared" si="0"/>
        <v>0</v>
      </c>
      <c r="G14" s="73">
        <f t="shared" si="1"/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53" t="s">
        <v>85</v>
      </c>
    </row>
    <row r="15" spans="1:13" s="3" customFormat="1" ht="16.5" customHeight="1">
      <c r="A15" s="17" t="s">
        <v>114</v>
      </c>
      <c r="B15" s="21">
        <v>0</v>
      </c>
      <c r="C15" s="21">
        <v>0</v>
      </c>
      <c r="D15" s="21">
        <v>0</v>
      </c>
      <c r="E15" s="24">
        <v>0</v>
      </c>
      <c r="F15" s="73">
        <f t="shared" si="0"/>
        <v>0</v>
      </c>
      <c r="G15" s="73">
        <f t="shared" si="1"/>
        <v>0</v>
      </c>
      <c r="H15" s="21">
        <v>0</v>
      </c>
      <c r="I15" s="21">
        <v>1</v>
      </c>
      <c r="J15" s="21">
        <v>0</v>
      </c>
      <c r="K15" s="21">
        <v>0</v>
      </c>
      <c r="L15" s="21">
        <v>0</v>
      </c>
      <c r="M15" s="53" t="s">
        <v>86</v>
      </c>
    </row>
    <row r="16" spans="1:13" s="3" customFormat="1" ht="16.5" customHeight="1">
      <c r="A16" s="18" t="s">
        <v>22</v>
      </c>
      <c r="B16" s="22">
        <v>0</v>
      </c>
      <c r="C16" s="22">
        <v>0</v>
      </c>
      <c r="D16" s="22">
        <v>0</v>
      </c>
      <c r="E16" s="23">
        <v>0</v>
      </c>
      <c r="F16" s="74">
        <f t="shared" si="0"/>
        <v>0</v>
      </c>
      <c r="G16" s="74">
        <f t="shared" si="1"/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54" t="s">
        <v>22</v>
      </c>
    </row>
    <row r="17" spans="1:13" s="3" customFormat="1" ht="16.5" customHeight="1">
      <c r="A17" s="17" t="s">
        <v>23</v>
      </c>
      <c r="B17" s="21">
        <v>0</v>
      </c>
      <c r="C17" s="21">
        <v>0</v>
      </c>
      <c r="D17" s="21">
        <v>0</v>
      </c>
      <c r="E17" s="24">
        <v>0</v>
      </c>
      <c r="F17" s="73">
        <f t="shared" si="0"/>
        <v>0</v>
      </c>
      <c r="G17" s="73">
        <f t="shared" si="1"/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53" t="s">
        <v>23</v>
      </c>
    </row>
    <row r="18" spans="1:13" s="3" customFormat="1" ht="16.5" customHeight="1">
      <c r="A18" s="17" t="s">
        <v>120</v>
      </c>
      <c r="B18" s="21">
        <v>0</v>
      </c>
      <c r="C18" s="21">
        <v>0</v>
      </c>
      <c r="D18" s="21">
        <v>0</v>
      </c>
      <c r="E18" s="20">
        <v>0</v>
      </c>
      <c r="F18" s="73">
        <f t="shared" si="0"/>
        <v>0</v>
      </c>
      <c r="G18" s="73">
        <f t="shared" si="1"/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53" t="s">
        <v>87</v>
      </c>
    </row>
    <row r="19" spans="1:13" s="3" customFormat="1" ht="16.5" customHeight="1">
      <c r="A19" s="17" t="s">
        <v>123</v>
      </c>
      <c r="B19" s="21">
        <v>0</v>
      </c>
      <c r="C19" s="21">
        <v>0</v>
      </c>
      <c r="D19" s="21">
        <v>0</v>
      </c>
      <c r="E19" s="20">
        <v>0</v>
      </c>
      <c r="F19" s="73">
        <f t="shared" si="0"/>
        <v>0</v>
      </c>
      <c r="G19" s="73">
        <f t="shared" si="1"/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53" t="s">
        <v>88</v>
      </c>
    </row>
    <row r="20" spans="1:13" s="3" customFormat="1" ht="16.5" customHeight="1">
      <c r="A20" s="17" t="s">
        <v>24</v>
      </c>
      <c r="B20" s="21">
        <v>0</v>
      </c>
      <c r="C20" s="21">
        <v>0</v>
      </c>
      <c r="D20" s="21">
        <v>0</v>
      </c>
      <c r="E20" s="20">
        <v>0</v>
      </c>
      <c r="F20" s="73">
        <f t="shared" si="0"/>
        <v>0</v>
      </c>
      <c r="G20" s="73">
        <f t="shared" si="1"/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53" t="s">
        <v>24</v>
      </c>
    </row>
    <row r="21" spans="1:13" s="3" customFormat="1" ht="16.5" customHeight="1">
      <c r="A21" s="18" t="s">
        <v>25</v>
      </c>
      <c r="B21" s="22">
        <v>0</v>
      </c>
      <c r="C21" s="22">
        <v>0</v>
      </c>
      <c r="D21" s="22">
        <v>0</v>
      </c>
      <c r="E21" s="23">
        <v>0</v>
      </c>
      <c r="F21" s="74">
        <f t="shared" si="0"/>
        <v>0</v>
      </c>
      <c r="G21" s="74">
        <f t="shared" si="1"/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54" t="s">
        <v>25</v>
      </c>
    </row>
    <row r="22" spans="1:13" s="3" customFormat="1" ht="16.5" customHeight="1">
      <c r="A22" s="17" t="s">
        <v>126</v>
      </c>
      <c r="B22" s="21">
        <v>0</v>
      </c>
      <c r="C22" s="21">
        <v>0</v>
      </c>
      <c r="D22" s="21">
        <v>0</v>
      </c>
      <c r="E22" s="20">
        <v>0</v>
      </c>
      <c r="F22" s="73">
        <f t="shared" si="0"/>
        <v>0</v>
      </c>
      <c r="G22" s="73">
        <f t="shared" si="1"/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53" t="s">
        <v>89</v>
      </c>
    </row>
    <row r="23" spans="1:13" s="3" customFormat="1" ht="16.5" customHeight="1">
      <c r="A23" s="17" t="s">
        <v>92</v>
      </c>
      <c r="B23" s="21">
        <v>0</v>
      </c>
      <c r="C23" s="21">
        <v>0</v>
      </c>
      <c r="D23" s="21">
        <v>0</v>
      </c>
      <c r="E23" s="20">
        <v>0</v>
      </c>
      <c r="F23" s="73">
        <f t="shared" si="0"/>
        <v>0</v>
      </c>
      <c r="G23" s="73">
        <f t="shared" si="1"/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53" t="s">
        <v>90</v>
      </c>
    </row>
    <row r="24" spans="1:13" s="3" customFormat="1" ht="16.5" customHeight="1">
      <c r="A24" s="236" t="s">
        <v>83</v>
      </c>
      <c r="B24" s="252">
        <f>SUM(B7:B23)</f>
        <v>0</v>
      </c>
      <c r="C24" s="252">
        <f aca="true" t="shared" si="2" ref="C24:K24">SUM(C7:C23)</f>
        <v>1</v>
      </c>
      <c r="D24" s="252">
        <f t="shared" si="2"/>
        <v>0</v>
      </c>
      <c r="E24" s="252">
        <f t="shared" si="2"/>
        <v>2</v>
      </c>
      <c r="F24" s="252">
        <f t="shared" si="2"/>
        <v>0</v>
      </c>
      <c r="G24" s="252">
        <f t="shared" si="2"/>
        <v>3</v>
      </c>
      <c r="H24" s="252">
        <f t="shared" si="2"/>
        <v>0</v>
      </c>
      <c r="I24" s="252">
        <f t="shared" si="2"/>
        <v>3</v>
      </c>
      <c r="J24" s="252">
        <f t="shared" si="2"/>
        <v>0</v>
      </c>
      <c r="K24" s="252">
        <f t="shared" si="2"/>
        <v>0</v>
      </c>
      <c r="L24" s="252">
        <f>SUM(L7:L23)</f>
        <v>0</v>
      </c>
      <c r="M24" s="240" t="s">
        <v>196</v>
      </c>
    </row>
    <row r="25" spans="1:13" ht="16.5" customHeight="1">
      <c r="A25" s="17" t="s">
        <v>26</v>
      </c>
      <c r="B25" s="76" t="s">
        <v>188</v>
      </c>
      <c r="C25" s="76" t="s">
        <v>187</v>
      </c>
      <c r="D25" s="76" t="s">
        <v>187</v>
      </c>
      <c r="E25" s="76" t="s">
        <v>187</v>
      </c>
      <c r="F25" s="78" t="s">
        <v>187</v>
      </c>
      <c r="G25" s="79" t="s">
        <v>187</v>
      </c>
      <c r="H25" s="76" t="s">
        <v>187</v>
      </c>
      <c r="I25" s="76" t="s">
        <v>187</v>
      </c>
      <c r="J25" s="76" t="s">
        <v>187</v>
      </c>
      <c r="K25" s="76" t="s">
        <v>187</v>
      </c>
      <c r="L25" s="76" t="s">
        <v>187</v>
      </c>
      <c r="M25" s="53" t="s">
        <v>26</v>
      </c>
    </row>
    <row r="26" spans="1:13" ht="16.5" customHeight="1">
      <c r="A26" s="17" t="s">
        <v>27</v>
      </c>
      <c r="B26" s="76" t="s">
        <v>187</v>
      </c>
      <c r="C26" s="76" t="s">
        <v>187</v>
      </c>
      <c r="D26" s="76" t="s">
        <v>187</v>
      </c>
      <c r="E26" s="76" t="s">
        <v>187</v>
      </c>
      <c r="F26" s="78" t="s">
        <v>187</v>
      </c>
      <c r="G26" s="80" t="s">
        <v>187</v>
      </c>
      <c r="H26" s="76" t="s">
        <v>187</v>
      </c>
      <c r="I26" s="76" t="s">
        <v>187</v>
      </c>
      <c r="J26" s="76" t="s">
        <v>187</v>
      </c>
      <c r="K26" s="76" t="s">
        <v>187</v>
      </c>
      <c r="L26" s="76" t="s">
        <v>187</v>
      </c>
      <c r="M26" s="53" t="s">
        <v>27</v>
      </c>
    </row>
    <row r="27" spans="1:13" ht="16.5" customHeight="1">
      <c r="A27" s="17" t="s">
        <v>28</v>
      </c>
      <c r="B27" s="77" t="s">
        <v>187</v>
      </c>
      <c r="C27" s="77" t="s">
        <v>187</v>
      </c>
      <c r="D27" s="77" t="s">
        <v>187</v>
      </c>
      <c r="E27" s="77" t="s">
        <v>187</v>
      </c>
      <c r="F27" s="81" t="s">
        <v>187</v>
      </c>
      <c r="G27" s="82" t="s">
        <v>187</v>
      </c>
      <c r="H27" s="77" t="s">
        <v>187</v>
      </c>
      <c r="I27" s="77" t="s">
        <v>187</v>
      </c>
      <c r="J27" s="77" t="s">
        <v>187</v>
      </c>
      <c r="K27" s="77" t="s">
        <v>187</v>
      </c>
      <c r="L27" s="77" t="s">
        <v>187</v>
      </c>
      <c r="M27" s="54" t="s">
        <v>28</v>
      </c>
    </row>
    <row r="28" spans="1:13" ht="16.5" customHeight="1" thickBot="1">
      <c r="A28" s="276" t="s">
        <v>29</v>
      </c>
      <c r="B28" s="289" t="s">
        <v>187</v>
      </c>
      <c r="C28" s="289" t="s">
        <v>187</v>
      </c>
      <c r="D28" s="289" t="s">
        <v>187</v>
      </c>
      <c r="E28" s="289" t="s">
        <v>187</v>
      </c>
      <c r="F28" s="289" t="s">
        <v>187</v>
      </c>
      <c r="G28" s="289" t="s">
        <v>187</v>
      </c>
      <c r="H28" s="289" t="s">
        <v>187</v>
      </c>
      <c r="I28" s="289" t="s">
        <v>187</v>
      </c>
      <c r="J28" s="289" t="s">
        <v>187</v>
      </c>
      <c r="K28" s="289" t="s">
        <v>187</v>
      </c>
      <c r="L28" s="289" t="s">
        <v>187</v>
      </c>
      <c r="M28" s="279" t="s">
        <v>197</v>
      </c>
    </row>
    <row r="29" spans="1:13" ht="16.5" customHeight="1" thickBot="1" thickTop="1">
      <c r="A29" s="241" t="s">
        <v>30</v>
      </c>
      <c r="B29" s="253">
        <f>SUM(B28,B24)</f>
        <v>0</v>
      </c>
      <c r="C29" s="253">
        <f aca="true" t="shared" si="3" ref="C29:K29">SUM(C28,C24)</f>
        <v>1</v>
      </c>
      <c r="D29" s="253">
        <f t="shared" si="3"/>
        <v>0</v>
      </c>
      <c r="E29" s="253">
        <f t="shared" si="3"/>
        <v>2</v>
      </c>
      <c r="F29" s="253">
        <f t="shared" si="3"/>
        <v>0</v>
      </c>
      <c r="G29" s="253">
        <f t="shared" si="3"/>
        <v>3</v>
      </c>
      <c r="H29" s="253">
        <f t="shared" si="3"/>
        <v>0</v>
      </c>
      <c r="I29" s="253">
        <f t="shared" si="3"/>
        <v>3</v>
      </c>
      <c r="J29" s="253">
        <f t="shared" si="3"/>
        <v>0</v>
      </c>
      <c r="K29" s="253">
        <f t="shared" si="3"/>
        <v>0</v>
      </c>
      <c r="L29" s="253">
        <f>SUM(L28,L24)</f>
        <v>0</v>
      </c>
      <c r="M29" s="243" t="s">
        <v>198</v>
      </c>
    </row>
  </sheetData>
  <sheetProtection/>
  <mergeCells count="12">
    <mergeCell ref="L4:L6"/>
    <mergeCell ref="M2:M6"/>
    <mergeCell ref="F4:F6"/>
    <mergeCell ref="G4:G6"/>
    <mergeCell ref="H4:H6"/>
    <mergeCell ref="I4:I6"/>
    <mergeCell ref="A2:A6"/>
    <mergeCell ref="B4:B6"/>
    <mergeCell ref="C4:C6"/>
    <mergeCell ref="D4:D6"/>
    <mergeCell ref="E4:E6"/>
    <mergeCell ref="J4:J6"/>
  </mergeCells>
  <printOptions/>
  <pageMargins left="0.8267716535433072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&amp;C47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51"/>
  <sheetViews>
    <sheetView tabSelected="1" view="pageBreakPreview" zoomScale="70" zoomScaleSheetLayoutView="70" workbookViewId="0" topLeftCell="A19">
      <selection activeCell="J36" sqref="J36:J37"/>
    </sheetView>
  </sheetViews>
  <sheetFormatPr defaultColWidth="8.796875" defaultRowHeight="14.25"/>
  <cols>
    <col min="1" max="1" width="11.19921875" style="0" customWidth="1"/>
    <col min="2" max="2" width="19.19921875" style="0" customWidth="1"/>
    <col min="3" max="3" width="21.796875" style="0" customWidth="1"/>
    <col min="4" max="4" width="20" style="0" customWidth="1"/>
    <col min="5" max="5" width="17.8984375" style="0" bestFit="1" customWidth="1"/>
    <col min="6" max="6" width="18" style="0" bestFit="1" customWidth="1"/>
    <col min="7" max="8" width="17.19921875" style="0" bestFit="1" customWidth="1"/>
    <col min="9" max="9" width="22.69921875" style="0" bestFit="1" customWidth="1"/>
    <col min="10" max="10" width="25" style="0" bestFit="1" customWidth="1"/>
    <col min="11" max="11" width="16.09765625" style="0" bestFit="1" customWidth="1"/>
    <col min="12" max="12" width="21.296875" style="0" bestFit="1" customWidth="1"/>
    <col min="13" max="13" width="18" style="0" bestFit="1" customWidth="1"/>
    <col min="14" max="14" width="18" style="0" customWidth="1"/>
    <col min="15" max="15" width="13.296875" style="0" customWidth="1"/>
    <col min="16" max="16" width="13.8984375" style="0" bestFit="1" customWidth="1"/>
    <col min="17" max="17" width="16.09765625" style="0" bestFit="1" customWidth="1"/>
    <col min="18" max="18" width="11.3984375" style="0" customWidth="1"/>
    <col min="19" max="20" width="16.09765625" style="0" bestFit="1" customWidth="1"/>
    <col min="21" max="21" width="13.8984375" style="0" bestFit="1" customWidth="1"/>
    <col min="22" max="22" width="8.3984375" style="0" bestFit="1" customWidth="1"/>
    <col min="23" max="23" width="11.796875" style="0" bestFit="1" customWidth="1"/>
  </cols>
  <sheetData>
    <row r="1" spans="1:24" s="181" customFormat="1" ht="21" thickBot="1">
      <c r="A1" s="179" t="s">
        <v>221</v>
      </c>
      <c r="B1" s="179"/>
      <c r="C1" s="180"/>
      <c r="E1" s="180"/>
      <c r="F1" s="180"/>
      <c r="G1" s="180"/>
      <c r="H1" s="180"/>
      <c r="J1" s="182"/>
      <c r="K1" s="180"/>
      <c r="L1" s="180"/>
      <c r="M1" s="182" t="s">
        <v>40</v>
      </c>
      <c r="N1" s="183"/>
      <c r="P1" s="183" t="s">
        <v>1</v>
      </c>
      <c r="Q1" s="180"/>
      <c r="T1" s="180"/>
      <c r="U1" s="180"/>
      <c r="V1" s="180"/>
      <c r="X1" s="180"/>
    </row>
    <row r="2" spans="1:22" s="181" customFormat="1" ht="13.5" customHeight="1">
      <c r="A2" s="369" t="s">
        <v>6</v>
      </c>
      <c r="B2" s="184" t="s">
        <v>41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291"/>
      <c r="N2" s="185"/>
      <c r="O2" s="185"/>
      <c r="P2" s="392" t="s">
        <v>6</v>
      </c>
      <c r="Q2" s="180"/>
      <c r="T2" s="180"/>
      <c r="U2" s="180"/>
      <c r="V2" s="180"/>
    </row>
    <row r="3" spans="1:22" s="181" customFormat="1" ht="13.5" customHeight="1">
      <c r="A3" s="420"/>
      <c r="B3" s="384" t="s">
        <v>42</v>
      </c>
      <c r="C3" s="414"/>
      <c r="D3" s="415"/>
      <c r="E3" s="424" t="s">
        <v>205</v>
      </c>
      <c r="F3" s="429" t="s">
        <v>236</v>
      </c>
      <c r="G3" s="430"/>
      <c r="H3" s="430"/>
      <c r="I3" s="430"/>
      <c r="J3" s="430"/>
      <c r="K3" s="430"/>
      <c r="L3" s="430"/>
      <c r="M3" s="430"/>
      <c r="N3" s="416"/>
      <c r="O3" s="416" t="s">
        <v>206</v>
      </c>
      <c r="P3" s="405"/>
      <c r="Q3" s="180"/>
      <c r="T3" s="180"/>
      <c r="U3" s="180"/>
      <c r="V3" s="180"/>
    </row>
    <row r="4" spans="1:22" s="181" customFormat="1" ht="13.5" customHeight="1">
      <c r="A4" s="420"/>
      <c r="B4" s="389"/>
      <c r="C4" s="397"/>
      <c r="D4" s="390"/>
      <c r="E4" s="424"/>
      <c r="F4" s="411" t="s">
        <v>247</v>
      </c>
      <c r="G4" s="412"/>
      <c r="H4" s="412"/>
      <c r="I4" s="412"/>
      <c r="J4" s="412"/>
      <c r="K4" s="413"/>
      <c r="L4" s="410" t="s">
        <v>210</v>
      </c>
      <c r="M4" s="424" t="s">
        <v>14</v>
      </c>
      <c r="N4" s="410" t="s">
        <v>237</v>
      </c>
      <c r="O4" s="417"/>
      <c r="P4" s="405"/>
      <c r="Q4" s="180"/>
      <c r="T4" s="180"/>
      <c r="U4" s="180"/>
      <c r="V4" s="180"/>
    </row>
    <row r="5" spans="1:22" s="181" customFormat="1" ht="13.5" customHeight="1">
      <c r="A5" s="420"/>
      <c r="B5" s="33" t="s">
        <v>43</v>
      </c>
      <c r="C5" s="33" t="s">
        <v>44</v>
      </c>
      <c r="D5" s="381" t="s">
        <v>37</v>
      </c>
      <c r="E5" s="424"/>
      <c r="F5" s="416" t="s">
        <v>214</v>
      </c>
      <c r="G5" s="411" t="s">
        <v>215</v>
      </c>
      <c r="H5" s="412"/>
      <c r="I5" s="412"/>
      <c r="J5" s="412"/>
      <c r="K5" s="413"/>
      <c r="L5" s="408"/>
      <c r="M5" s="424"/>
      <c r="N5" s="408"/>
      <c r="O5" s="417"/>
      <c r="P5" s="405"/>
      <c r="Q5" s="180"/>
      <c r="T5" s="180"/>
      <c r="U5" s="180"/>
      <c r="V5" s="180"/>
    </row>
    <row r="6" spans="1:22" s="181" customFormat="1" ht="13.5" customHeight="1">
      <c r="A6" s="421"/>
      <c r="B6" s="187" t="s">
        <v>47</v>
      </c>
      <c r="C6" s="187" t="s">
        <v>48</v>
      </c>
      <c r="D6" s="419"/>
      <c r="E6" s="424"/>
      <c r="F6" s="425"/>
      <c r="G6" s="290" t="s">
        <v>216</v>
      </c>
      <c r="H6" s="290" t="s">
        <v>217</v>
      </c>
      <c r="I6" s="290" t="s">
        <v>218</v>
      </c>
      <c r="J6" s="290" t="s">
        <v>219</v>
      </c>
      <c r="K6" s="290" t="s">
        <v>220</v>
      </c>
      <c r="L6" s="409"/>
      <c r="M6" s="424"/>
      <c r="N6" s="409"/>
      <c r="O6" s="418"/>
      <c r="P6" s="406"/>
      <c r="Q6" s="180"/>
      <c r="T6" s="180"/>
      <c r="U6" s="180"/>
      <c r="V6" s="180"/>
    </row>
    <row r="7" spans="1:22" s="181" customFormat="1" ht="20.25" customHeight="1">
      <c r="A7" s="25" t="s">
        <v>16</v>
      </c>
      <c r="B7" s="38">
        <v>4888814711</v>
      </c>
      <c r="C7" s="38">
        <v>2347463</v>
      </c>
      <c r="D7" s="189">
        <f>SUM(B7:C7)</f>
        <v>4891162174</v>
      </c>
      <c r="E7" s="329">
        <v>81218000</v>
      </c>
      <c r="F7" s="330">
        <v>14508049288</v>
      </c>
      <c r="G7" s="330">
        <v>97887000</v>
      </c>
      <c r="H7" s="330">
        <v>70984000</v>
      </c>
      <c r="I7" s="330">
        <v>60438839</v>
      </c>
      <c r="J7" s="331">
        <v>29816000</v>
      </c>
      <c r="K7" s="332">
        <f>SUM(G7,H7,I7,J7)</f>
        <v>259125839</v>
      </c>
      <c r="L7" s="329">
        <v>0</v>
      </c>
      <c r="M7" s="333">
        <v>846000</v>
      </c>
      <c r="N7" s="334">
        <f>SUM(F7,K7,L7,M7)</f>
        <v>14768021127</v>
      </c>
      <c r="O7" s="335">
        <v>0</v>
      </c>
      <c r="P7" s="42" t="s">
        <v>16</v>
      </c>
      <c r="Q7" s="180"/>
      <c r="T7" s="180"/>
      <c r="U7" s="180"/>
      <c r="V7" s="180"/>
    </row>
    <row r="8" spans="1:22" s="181" customFormat="1" ht="20.25" customHeight="1">
      <c r="A8" s="25" t="s">
        <v>17</v>
      </c>
      <c r="B8" s="38">
        <v>1254339705</v>
      </c>
      <c r="C8" s="38">
        <v>2049278</v>
      </c>
      <c r="D8" s="189">
        <f aca="true" t="shared" si="0" ref="D8:D23">SUM(B8:C8)</f>
        <v>1256388983</v>
      </c>
      <c r="E8" s="329">
        <v>8099000</v>
      </c>
      <c r="F8" s="330">
        <v>4493977314</v>
      </c>
      <c r="G8" s="330">
        <v>26433000</v>
      </c>
      <c r="H8" s="330">
        <v>18231000</v>
      </c>
      <c r="I8" s="330">
        <v>19171019</v>
      </c>
      <c r="J8" s="331">
        <v>4332000</v>
      </c>
      <c r="K8" s="332">
        <f aca="true" t="shared" si="1" ref="K8:K23">SUM(G8,H8,I8,J8)</f>
        <v>68167019</v>
      </c>
      <c r="L8" s="329">
        <v>0</v>
      </c>
      <c r="M8" s="333">
        <v>19289291</v>
      </c>
      <c r="N8" s="334">
        <f aca="true" t="shared" si="2" ref="N8:N23">SUM(F8,K8,L8,M8)</f>
        <v>4581433624</v>
      </c>
      <c r="O8" s="335">
        <v>0</v>
      </c>
      <c r="P8" s="42" t="s">
        <v>17</v>
      </c>
      <c r="Q8" s="180"/>
      <c r="T8" s="180"/>
      <c r="U8" s="180"/>
      <c r="V8" s="180"/>
    </row>
    <row r="9" spans="1:22" s="181" customFormat="1" ht="20.25" customHeight="1">
      <c r="A9" s="25" t="s">
        <v>18</v>
      </c>
      <c r="B9" s="38">
        <v>569454063</v>
      </c>
      <c r="C9" s="38">
        <v>172430</v>
      </c>
      <c r="D9" s="189">
        <f t="shared" si="0"/>
        <v>569626493</v>
      </c>
      <c r="E9" s="329">
        <v>7992000</v>
      </c>
      <c r="F9" s="330">
        <v>2081939089</v>
      </c>
      <c r="G9" s="330">
        <v>17691000</v>
      </c>
      <c r="H9" s="330">
        <v>6429000</v>
      </c>
      <c r="I9" s="330">
        <v>28448681</v>
      </c>
      <c r="J9" s="331">
        <v>8534000</v>
      </c>
      <c r="K9" s="332">
        <f t="shared" si="1"/>
        <v>61102681</v>
      </c>
      <c r="L9" s="329">
        <v>0</v>
      </c>
      <c r="M9" s="333">
        <v>0</v>
      </c>
      <c r="N9" s="334">
        <f t="shared" si="2"/>
        <v>2143041770</v>
      </c>
      <c r="O9" s="335">
        <v>0</v>
      </c>
      <c r="P9" s="42" t="s">
        <v>18</v>
      </c>
      <c r="Q9" s="180"/>
      <c r="T9" s="180"/>
      <c r="U9" s="180"/>
      <c r="V9" s="180"/>
    </row>
    <row r="10" spans="1:22" s="181" customFormat="1" ht="20.25" customHeight="1">
      <c r="A10" s="25" t="s">
        <v>19</v>
      </c>
      <c r="B10" s="38">
        <v>632231754</v>
      </c>
      <c r="C10" s="38">
        <v>76000</v>
      </c>
      <c r="D10" s="189">
        <f t="shared" si="0"/>
        <v>632307754</v>
      </c>
      <c r="E10" s="329">
        <v>5179000</v>
      </c>
      <c r="F10" s="330">
        <v>2263382308</v>
      </c>
      <c r="G10" s="330">
        <v>17142000</v>
      </c>
      <c r="H10" s="330">
        <v>17540000</v>
      </c>
      <c r="I10" s="330">
        <v>34264210</v>
      </c>
      <c r="J10" s="331">
        <v>5946000</v>
      </c>
      <c r="K10" s="332">
        <f t="shared" si="1"/>
        <v>74892210</v>
      </c>
      <c r="L10" s="329">
        <v>0</v>
      </c>
      <c r="M10" s="333">
        <v>0</v>
      </c>
      <c r="N10" s="334">
        <f t="shared" si="2"/>
        <v>2338274518</v>
      </c>
      <c r="O10" s="335">
        <v>0</v>
      </c>
      <c r="P10" s="42" t="s">
        <v>19</v>
      </c>
      <c r="Q10" s="180"/>
      <c r="T10" s="180"/>
      <c r="U10" s="180"/>
      <c r="V10" s="180"/>
    </row>
    <row r="11" spans="1:22" s="181" customFormat="1" ht="20.25" customHeight="1">
      <c r="A11" s="28" t="s">
        <v>20</v>
      </c>
      <c r="B11" s="43">
        <v>436819076</v>
      </c>
      <c r="C11" s="43">
        <v>0</v>
      </c>
      <c r="D11" s="191">
        <f t="shared" si="0"/>
        <v>436819076</v>
      </c>
      <c r="E11" s="336">
        <v>4974000</v>
      </c>
      <c r="F11" s="337">
        <v>1695461318</v>
      </c>
      <c r="G11" s="337">
        <v>10326000</v>
      </c>
      <c r="H11" s="337">
        <v>2847000</v>
      </c>
      <c r="I11" s="337">
        <v>25314693</v>
      </c>
      <c r="J11" s="338">
        <v>4466000</v>
      </c>
      <c r="K11" s="339">
        <f t="shared" si="1"/>
        <v>42953693</v>
      </c>
      <c r="L11" s="336">
        <v>0</v>
      </c>
      <c r="M11" s="340">
        <v>0</v>
      </c>
      <c r="N11" s="341">
        <f t="shared" si="2"/>
        <v>1738415011</v>
      </c>
      <c r="O11" s="342">
        <v>0</v>
      </c>
      <c r="P11" s="46" t="s">
        <v>20</v>
      </c>
      <c r="Q11" s="180"/>
      <c r="T11" s="180"/>
      <c r="U11" s="180"/>
      <c r="V11" s="180"/>
    </row>
    <row r="12" spans="1:19" s="180" customFormat="1" ht="20.25" customHeight="1">
      <c r="A12" s="25" t="s">
        <v>21</v>
      </c>
      <c r="B12" s="38">
        <v>1298123653</v>
      </c>
      <c r="C12" s="38">
        <v>1007454</v>
      </c>
      <c r="D12" s="189">
        <f t="shared" si="0"/>
        <v>1299131107</v>
      </c>
      <c r="E12" s="329">
        <v>30198000</v>
      </c>
      <c r="F12" s="330">
        <v>4067338436</v>
      </c>
      <c r="G12" s="330">
        <v>28675000</v>
      </c>
      <c r="H12" s="330">
        <v>27207000</v>
      </c>
      <c r="I12" s="330">
        <v>42920494</v>
      </c>
      <c r="J12" s="331">
        <v>13756000</v>
      </c>
      <c r="K12" s="332">
        <f t="shared" si="1"/>
        <v>112558494</v>
      </c>
      <c r="L12" s="329">
        <v>0</v>
      </c>
      <c r="M12" s="333">
        <v>0</v>
      </c>
      <c r="N12" s="334">
        <f t="shared" si="2"/>
        <v>4179896930</v>
      </c>
      <c r="O12" s="335">
        <v>0</v>
      </c>
      <c r="P12" s="42" t="s">
        <v>21</v>
      </c>
      <c r="R12" s="181"/>
      <c r="S12" s="181"/>
    </row>
    <row r="13" spans="1:19" s="180" customFormat="1" ht="20.25" customHeight="1">
      <c r="A13" s="25" t="s">
        <v>110</v>
      </c>
      <c r="B13" s="38">
        <v>562681367</v>
      </c>
      <c r="C13" s="38">
        <v>143761</v>
      </c>
      <c r="D13" s="189">
        <f t="shared" si="0"/>
        <v>562825128</v>
      </c>
      <c r="E13" s="329">
        <v>4745000</v>
      </c>
      <c r="F13" s="330">
        <v>2015023996</v>
      </c>
      <c r="G13" s="330">
        <v>11520000</v>
      </c>
      <c r="H13" s="330">
        <v>12133000</v>
      </c>
      <c r="I13" s="330">
        <v>21921858</v>
      </c>
      <c r="J13" s="331">
        <v>4176000</v>
      </c>
      <c r="K13" s="332">
        <f t="shared" si="1"/>
        <v>49750858</v>
      </c>
      <c r="L13" s="329">
        <v>0</v>
      </c>
      <c r="M13" s="333">
        <v>0</v>
      </c>
      <c r="N13" s="334">
        <f t="shared" si="2"/>
        <v>2064774854</v>
      </c>
      <c r="O13" s="335">
        <v>0</v>
      </c>
      <c r="P13" s="192" t="s">
        <v>84</v>
      </c>
      <c r="R13" s="181"/>
      <c r="S13" s="181"/>
    </row>
    <row r="14" spans="1:19" s="180" customFormat="1" ht="20.25" customHeight="1">
      <c r="A14" s="25" t="s">
        <v>112</v>
      </c>
      <c r="B14" s="38">
        <v>1590768227</v>
      </c>
      <c r="C14" s="38">
        <v>1911070</v>
      </c>
      <c r="D14" s="189">
        <f>SUM(B14:C14)</f>
        <v>1592679297</v>
      </c>
      <c r="E14" s="329">
        <v>27998000</v>
      </c>
      <c r="F14" s="330">
        <v>5206739618</v>
      </c>
      <c r="G14" s="330">
        <v>44630000</v>
      </c>
      <c r="H14" s="330">
        <v>25864000</v>
      </c>
      <c r="I14" s="330">
        <v>49781342</v>
      </c>
      <c r="J14" s="331">
        <v>7860000</v>
      </c>
      <c r="K14" s="332">
        <f t="shared" si="1"/>
        <v>128135342</v>
      </c>
      <c r="L14" s="329">
        <v>0</v>
      </c>
      <c r="M14" s="333">
        <v>108000</v>
      </c>
      <c r="N14" s="334">
        <f t="shared" si="2"/>
        <v>5334982960</v>
      </c>
      <c r="O14" s="335">
        <v>0</v>
      </c>
      <c r="P14" s="192" t="s">
        <v>85</v>
      </c>
      <c r="R14" s="181"/>
      <c r="S14" s="181"/>
    </row>
    <row r="15" spans="1:19" s="180" customFormat="1" ht="20.25" customHeight="1">
      <c r="A15" s="25" t="s">
        <v>114</v>
      </c>
      <c r="B15" s="38">
        <v>1702373499</v>
      </c>
      <c r="C15" s="38">
        <v>2798273</v>
      </c>
      <c r="D15" s="189">
        <f t="shared" si="0"/>
        <v>1705171772</v>
      </c>
      <c r="E15" s="329">
        <v>19098000</v>
      </c>
      <c r="F15" s="330">
        <v>5389489395</v>
      </c>
      <c r="G15" s="330">
        <v>38117000</v>
      </c>
      <c r="H15" s="330">
        <v>16061000</v>
      </c>
      <c r="I15" s="330">
        <v>59169055</v>
      </c>
      <c r="J15" s="331">
        <v>15120000</v>
      </c>
      <c r="K15" s="332">
        <f t="shared" si="1"/>
        <v>128467055</v>
      </c>
      <c r="L15" s="329">
        <v>0</v>
      </c>
      <c r="M15" s="333">
        <v>0</v>
      </c>
      <c r="N15" s="334">
        <f t="shared" si="2"/>
        <v>5517956450</v>
      </c>
      <c r="O15" s="335">
        <v>0</v>
      </c>
      <c r="P15" s="192" t="s">
        <v>86</v>
      </c>
      <c r="R15" s="181"/>
      <c r="S15" s="181"/>
    </row>
    <row r="16" spans="1:22" s="181" customFormat="1" ht="20.25" customHeight="1">
      <c r="A16" s="28" t="s">
        <v>22</v>
      </c>
      <c r="B16" s="43">
        <v>349650978</v>
      </c>
      <c r="C16" s="43">
        <v>1823</v>
      </c>
      <c r="D16" s="191">
        <f t="shared" si="0"/>
        <v>349652801</v>
      </c>
      <c r="E16" s="336">
        <v>6457000</v>
      </c>
      <c r="F16" s="337">
        <v>1164834717</v>
      </c>
      <c r="G16" s="337">
        <v>7566000</v>
      </c>
      <c r="H16" s="337">
        <v>4565000</v>
      </c>
      <c r="I16" s="337">
        <v>26655663</v>
      </c>
      <c r="J16" s="338">
        <v>3950000</v>
      </c>
      <c r="K16" s="339">
        <f t="shared" si="1"/>
        <v>42736663</v>
      </c>
      <c r="L16" s="336">
        <v>0</v>
      </c>
      <c r="M16" s="340">
        <v>0</v>
      </c>
      <c r="N16" s="341">
        <f t="shared" si="2"/>
        <v>1207571380</v>
      </c>
      <c r="O16" s="342">
        <v>0</v>
      </c>
      <c r="P16" s="46" t="s">
        <v>22</v>
      </c>
      <c r="Q16" s="180"/>
      <c r="T16" s="180"/>
      <c r="U16" s="180"/>
      <c r="V16" s="180"/>
    </row>
    <row r="17" spans="1:22" s="181" customFormat="1" ht="20.25" customHeight="1">
      <c r="A17" s="25" t="s">
        <v>23</v>
      </c>
      <c r="B17" s="38">
        <v>39698000</v>
      </c>
      <c r="C17" s="38">
        <v>0</v>
      </c>
      <c r="D17" s="189">
        <f t="shared" si="0"/>
        <v>39698000</v>
      </c>
      <c r="E17" s="329">
        <v>745000</v>
      </c>
      <c r="F17" s="330">
        <v>158982973</v>
      </c>
      <c r="G17" s="330">
        <v>1443000</v>
      </c>
      <c r="H17" s="330">
        <v>24153000</v>
      </c>
      <c r="I17" s="330">
        <v>14463494</v>
      </c>
      <c r="J17" s="331">
        <v>1054000</v>
      </c>
      <c r="K17" s="332">
        <f t="shared" si="1"/>
        <v>41113494</v>
      </c>
      <c r="L17" s="329">
        <v>0</v>
      </c>
      <c r="M17" s="333">
        <v>0</v>
      </c>
      <c r="N17" s="334">
        <f t="shared" si="2"/>
        <v>200096467</v>
      </c>
      <c r="O17" s="335">
        <v>0</v>
      </c>
      <c r="P17" s="42" t="s">
        <v>23</v>
      </c>
      <c r="Q17" s="180"/>
      <c r="T17" s="180"/>
      <c r="U17" s="180"/>
      <c r="V17" s="180"/>
    </row>
    <row r="18" spans="1:22" s="181" customFormat="1" ht="20.25" customHeight="1">
      <c r="A18" s="25" t="s">
        <v>145</v>
      </c>
      <c r="B18" s="38">
        <v>198645884</v>
      </c>
      <c r="C18" s="38">
        <v>516</v>
      </c>
      <c r="D18" s="189">
        <f t="shared" si="0"/>
        <v>198646400</v>
      </c>
      <c r="E18" s="329">
        <v>1527000</v>
      </c>
      <c r="F18" s="330">
        <v>772274512</v>
      </c>
      <c r="G18" s="330">
        <v>8044000</v>
      </c>
      <c r="H18" s="330">
        <v>2537000</v>
      </c>
      <c r="I18" s="330">
        <v>18781437</v>
      </c>
      <c r="J18" s="331">
        <v>2516000</v>
      </c>
      <c r="K18" s="332">
        <f t="shared" si="1"/>
        <v>31878437</v>
      </c>
      <c r="L18" s="329">
        <v>0</v>
      </c>
      <c r="M18" s="333">
        <v>0</v>
      </c>
      <c r="N18" s="334">
        <f t="shared" si="2"/>
        <v>804152949</v>
      </c>
      <c r="O18" s="335">
        <v>0</v>
      </c>
      <c r="P18" s="42" t="s">
        <v>87</v>
      </c>
      <c r="Q18" s="180"/>
      <c r="T18" s="180"/>
      <c r="U18" s="180"/>
      <c r="V18" s="180"/>
    </row>
    <row r="19" spans="1:22" s="181" customFormat="1" ht="20.25" customHeight="1">
      <c r="A19" s="25" t="s">
        <v>123</v>
      </c>
      <c r="B19" s="38">
        <v>462908860</v>
      </c>
      <c r="C19" s="38">
        <v>229927</v>
      </c>
      <c r="D19" s="189">
        <f t="shared" si="0"/>
        <v>463138787</v>
      </c>
      <c r="E19" s="329">
        <v>6771000</v>
      </c>
      <c r="F19" s="330">
        <v>1580780351</v>
      </c>
      <c r="G19" s="330">
        <v>9090000</v>
      </c>
      <c r="H19" s="330">
        <v>5544000</v>
      </c>
      <c r="I19" s="330">
        <v>23540894</v>
      </c>
      <c r="J19" s="331">
        <v>3472000</v>
      </c>
      <c r="K19" s="332">
        <f t="shared" si="1"/>
        <v>41646894</v>
      </c>
      <c r="L19" s="329">
        <v>0</v>
      </c>
      <c r="M19" s="333">
        <v>0</v>
      </c>
      <c r="N19" s="334">
        <f t="shared" si="2"/>
        <v>1622427245</v>
      </c>
      <c r="O19" s="335">
        <v>0</v>
      </c>
      <c r="P19" s="42" t="s">
        <v>88</v>
      </c>
      <c r="Q19" s="180"/>
      <c r="T19" s="180"/>
      <c r="U19" s="180"/>
      <c r="V19" s="180"/>
    </row>
    <row r="20" spans="1:22" s="181" customFormat="1" ht="20.25" customHeight="1">
      <c r="A20" s="25" t="s">
        <v>24</v>
      </c>
      <c r="B20" s="38">
        <v>202841253</v>
      </c>
      <c r="C20" s="38">
        <v>0</v>
      </c>
      <c r="D20" s="189">
        <f t="shared" si="0"/>
        <v>202841253</v>
      </c>
      <c r="E20" s="329">
        <v>3706000</v>
      </c>
      <c r="F20" s="330">
        <v>855464600</v>
      </c>
      <c r="G20" s="330">
        <v>10979000</v>
      </c>
      <c r="H20" s="330">
        <v>1027000</v>
      </c>
      <c r="I20" s="330">
        <v>22131881</v>
      </c>
      <c r="J20" s="331">
        <v>2992000</v>
      </c>
      <c r="K20" s="332">
        <f t="shared" si="1"/>
        <v>37129881</v>
      </c>
      <c r="L20" s="329">
        <v>0</v>
      </c>
      <c r="M20" s="333">
        <v>0</v>
      </c>
      <c r="N20" s="334">
        <f t="shared" si="2"/>
        <v>892594481</v>
      </c>
      <c r="O20" s="335">
        <v>0</v>
      </c>
      <c r="P20" s="42" t="s">
        <v>24</v>
      </c>
      <c r="Q20" s="180"/>
      <c r="T20" s="180"/>
      <c r="U20" s="180"/>
      <c r="V20" s="180"/>
    </row>
    <row r="21" spans="1:22" s="181" customFormat="1" ht="20.25" customHeight="1">
      <c r="A21" s="28" t="s">
        <v>25</v>
      </c>
      <c r="B21" s="43">
        <v>189866997</v>
      </c>
      <c r="C21" s="43">
        <v>704638</v>
      </c>
      <c r="D21" s="191">
        <f t="shared" si="0"/>
        <v>190571635</v>
      </c>
      <c r="E21" s="336">
        <v>5227000</v>
      </c>
      <c r="F21" s="337">
        <v>641393058</v>
      </c>
      <c r="G21" s="337">
        <v>10395000</v>
      </c>
      <c r="H21" s="337">
        <v>1146000</v>
      </c>
      <c r="I21" s="337">
        <v>23626395</v>
      </c>
      <c r="J21" s="338">
        <v>3780000</v>
      </c>
      <c r="K21" s="339">
        <f t="shared" si="1"/>
        <v>38947395</v>
      </c>
      <c r="L21" s="336">
        <v>0</v>
      </c>
      <c r="M21" s="340">
        <v>0</v>
      </c>
      <c r="N21" s="341">
        <f t="shared" si="2"/>
        <v>680340453</v>
      </c>
      <c r="O21" s="342">
        <v>0</v>
      </c>
      <c r="P21" s="46" t="s">
        <v>25</v>
      </c>
      <c r="Q21" s="180"/>
      <c r="T21" s="180"/>
      <c r="U21" s="180"/>
      <c r="V21" s="180"/>
    </row>
    <row r="22" spans="1:22" s="181" customFormat="1" ht="20.25" customHeight="1">
      <c r="A22" s="25" t="s">
        <v>189</v>
      </c>
      <c r="B22" s="38">
        <v>132174171</v>
      </c>
      <c r="C22" s="38">
        <v>9298</v>
      </c>
      <c r="D22" s="189">
        <f t="shared" si="0"/>
        <v>132183469</v>
      </c>
      <c r="E22" s="329">
        <v>2148000</v>
      </c>
      <c r="F22" s="330">
        <v>534540110</v>
      </c>
      <c r="G22" s="330">
        <v>7048000</v>
      </c>
      <c r="H22" s="330">
        <v>9449000</v>
      </c>
      <c r="I22" s="330">
        <v>19658065</v>
      </c>
      <c r="J22" s="331">
        <v>1578000</v>
      </c>
      <c r="K22" s="332">
        <f t="shared" si="1"/>
        <v>37733065</v>
      </c>
      <c r="L22" s="329">
        <v>0</v>
      </c>
      <c r="M22" s="333">
        <v>0</v>
      </c>
      <c r="N22" s="334">
        <f t="shared" si="2"/>
        <v>572273175</v>
      </c>
      <c r="O22" s="335">
        <v>0</v>
      </c>
      <c r="P22" s="192" t="s">
        <v>89</v>
      </c>
      <c r="Q22" s="180"/>
      <c r="T22" s="180"/>
      <c r="U22" s="180"/>
      <c r="V22" s="180"/>
    </row>
    <row r="23" spans="1:22" s="181" customFormat="1" ht="20.25" customHeight="1">
      <c r="A23" s="25" t="s">
        <v>92</v>
      </c>
      <c r="B23" s="38">
        <v>309572490</v>
      </c>
      <c r="C23" s="38">
        <v>46893</v>
      </c>
      <c r="D23" s="189">
        <f t="shared" si="0"/>
        <v>309619383</v>
      </c>
      <c r="E23" s="329">
        <v>3716000</v>
      </c>
      <c r="F23" s="330">
        <v>1173669115</v>
      </c>
      <c r="G23" s="330">
        <v>10288000</v>
      </c>
      <c r="H23" s="330">
        <v>12247000</v>
      </c>
      <c r="I23" s="330">
        <v>26514578</v>
      </c>
      <c r="J23" s="331">
        <v>4810000</v>
      </c>
      <c r="K23" s="332">
        <f t="shared" si="1"/>
        <v>53859578</v>
      </c>
      <c r="L23" s="329">
        <v>0</v>
      </c>
      <c r="M23" s="333">
        <v>4260</v>
      </c>
      <c r="N23" s="334">
        <f t="shared" si="2"/>
        <v>1227532953</v>
      </c>
      <c r="O23" s="335">
        <v>0</v>
      </c>
      <c r="P23" s="192" t="s">
        <v>90</v>
      </c>
      <c r="Q23" s="180"/>
      <c r="T23" s="180"/>
      <c r="U23" s="180"/>
      <c r="V23" s="180"/>
    </row>
    <row r="24" spans="1:22" s="181" customFormat="1" ht="20.25" customHeight="1" thickBot="1">
      <c r="A24" s="292" t="s">
        <v>190</v>
      </c>
      <c r="B24" s="293">
        <f>SUM(B7:B23)</f>
        <v>14820964688</v>
      </c>
      <c r="C24" s="293">
        <f>SUM(C7:C23)</f>
        <v>11498824</v>
      </c>
      <c r="D24" s="293">
        <f>SUM(D7:D23)</f>
        <v>14832463512</v>
      </c>
      <c r="E24" s="293">
        <f>SUM(E7:E23)</f>
        <v>219798000</v>
      </c>
      <c r="F24" s="293">
        <f aca="true" t="shared" si="3" ref="F24:L24">SUM(F7:F23)</f>
        <v>48603340198</v>
      </c>
      <c r="G24" s="293">
        <f t="shared" si="3"/>
        <v>357274000</v>
      </c>
      <c r="H24" s="293">
        <f t="shared" si="3"/>
        <v>257964000</v>
      </c>
      <c r="I24" s="293">
        <f t="shared" si="3"/>
        <v>516802598</v>
      </c>
      <c r="J24" s="293">
        <f t="shared" si="3"/>
        <v>118158000</v>
      </c>
      <c r="K24" s="299">
        <f t="shared" si="3"/>
        <v>1250198598</v>
      </c>
      <c r="L24" s="299">
        <f t="shared" si="3"/>
        <v>0</v>
      </c>
      <c r="M24" s="293">
        <f>SUM(M7:M23)</f>
        <v>20247551</v>
      </c>
      <c r="N24" s="298">
        <f>SUM(N7:N23)</f>
        <v>49873786347</v>
      </c>
      <c r="O24" s="294">
        <f>SUM(O7:O23)</f>
        <v>0</v>
      </c>
      <c r="P24" s="301" t="s">
        <v>196</v>
      </c>
      <c r="Q24" s="180"/>
      <c r="T24" s="180"/>
      <c r="U24" s="180"/>
      <c r="V24" s="180"/>
    </row>
    <row r="25" spans="1:23" s="181" customFormat="1" ht="13.5" customHeight="1">
      <c r="A25" s="18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Q25" s="180"/>
      <c r="T25" s="180"/>
      <c r="U25" s="180"/>
      <c r="V25" s="180"/>
      <c r="W25" s="186"/>
    </row>
    <row r="26" s="181" customFormat="1" ht="12.75"/>
    <row r="27" spans="1:24" s="181" customFormat="1" ht="21" thickBot="1">
      <c r="A27" s="197" t="s">
        <v>146</v>
      </c>
      <c r="C27" s="197"/>
      <c r="M27" s="183"/>
      <c r="N27" s="183"/>
      <c r="O27" s="198" t="s">
        <v>1</v>
      </c>
      <c r="W27" s="198"/>
      <c r="X27" s="198"/>
    </row>
    <row r="28" spans="1:24" s="181" customFormat="1" ht="13.5" customHeight="1">
      <c r="A28" s="369" t="s">
        <v>6</v>
      </c>
      <c r="B28" s="426" t="s">
        <v>41</v>
      </c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8"/>
      <c r="O28" s="392" t="s">
        <v>6</v>
      </c>
      <c r="V28" s="180"/>
      <c r="W28" s="180"/>
      <c r="X28" s="180"/>
    </row>
    <row r="29" spans="1:24" s="181" customFormat="1" ht="12.75">
      <c r="A29" s="420"/>
      <c r="B29" s="411" t="s">
        <v>207</v>
      </c>
      <c r="C29" s="412"/>
      <c r="D29" s="412"/>
      <c r="E29" s="412"/>
      <c r="F29" s="412"/>
      <c r="G29" s="413"/>
      <c r="H29" s="410" t="s">
        <v>208</v>
      </c>
      <c r="I29" s="410" t="s">
        <v>209</v>
      </c>
      <c r="J29" s="415" t="s">
        <v>179</v>
      </c>
      <c r="K29" s="415" t="s">
        <v>148</v>
      </c>
      <c r="L29" s="381" t="s">
        <v>149</v>
      </c>
      <c r="M29" s="422" t="s">
        <v>180</v>
      </c>
      <c r="N29" s="384" t="s">
        <v>150</v>
      </c>
      <c r="O29" s="405"/>
      <c r="V29" s="180"/>
      <c r="W29" s="180"/>
      <c r="X29" s="180"/>
    </row>
    <row r="30" spans="1:23" s="181" customFormat="1" ht="12.75">
      <c r="A30" s="420"/>
      <c r="B30" s="407" t="s">
        <v>249</v>
      </c>
      <c r="C30" s="407" t="s">
        <v>250</v>
      </c>
      <c r="D30" s="410" t="s">
        <v>211</v>
      </c>
      <c r="E30" s="410" t="s">
        <v>212</v>
      </c>
      <c r="F30" s="407" t="s">
        <v>248</v>
      </c>
      <c r="G30" s="410" t="s">
        <v>213</v>
      </c>
      <c r="H30" s="408"/>
      <c r="I30" s="408"/>
      <c r="J30" s="388"/>
      <c r="K30" s="388"/>
      <c r="L30" s="423"/>
      <c r="M30" s="423"/>
      <c r="N30" s="387"/>
      <c r="O30" s="405"/>
      <c r="U30" s="180"/>
      <c r="V30" s="180"/>
      <c r="W30" s="180"/>
    </row>
    <row r="31" spans="1:23" s="181" customFormat="1" ht="12.75">
      <c r="A31" s="420"/>
      <c r="B31" s="408"/>
      <c r="C31" s="408"/>
      <c r="D31" s="408"/>
      <c r="E31" s="408"/>
      <c r="F31" s="408"/>
      <c r="G31" s="408"/>
      <c r="H31" s="408"/>
      <c r="I31" s="408"/>
      <c r="J31" s="388"/>
      <c r="K31" s="388"/>
      <c r="L31" s="423"/>
      <c r="M31" s="423"/>
      <c r="N31" s="387"/>
      <c r="O31" s="405"/>
      <c r="U31" s="180"/>
      <c r="V31" s="180"/>
      <c r="W31" s="180"/>
    </row>
    <row r="32" spans="1:23" s="181" customFormat="1" ht="12.75">
      <c r="A32" s="421"/>
      <c r="B32" s="409"/>
      <c r="C32" s="409"/>
      <c r="D32" s="409"/>
      <c r="E32" s="409"/>
      <c r="F32" s="409"/>
      <c r="G32" s="409"/>
      <c r="H32" s="409"/>
      <c r="I32" s="409"/>
      <c r="J32" s="390"/>
      <c r="K32" s="390"/>
      <c r="L32" s="419"/>
      <c r="M32" s="419"/>
      <c r="N32" s="389"/>
      <c r="O32" s="406"/>
      <c r="R32" s="198" t="s">
        <v>238</v>
      </c>
      <c r="U32" s="180"/>
      <c r="V32" s="180"/>
      <c r="W32" s="180"/>
    </row>
    <row r="33" spans="1:23" s="181" customFormat="1" ht="20.25" customHeight="1">
      <c r="A33" s="25" t="s">
        <v>16</v>
      </c>
      <c r="B33" s="330">
        <v>722740910</v>
      </c>
      <c r="C33" s="330">
        <v>425127497</v>
      </c>
      <c r="D33" s="343">
        <v>268876941</v>
      </c>
      <c r="E33" s="330">
        <v>28152000</v>
      </c>
      <c r="F33" s="330">
        <v>76549014</v>
      </c>
      <c r="G33" s="333">
        <v>111319634</v>
      </c>
      <c r="H33" s="330">
        <v>0</v>
      </c>
      <c r="I33" s="331">
        <v>214974962</v>
      </c>
      <c r="J33" s="344">
        <f aca="true" t="shared" si="4" ref="J33:J49">SUM(D7,E7,N7,O7,B33,C33,D33,E33,F33,G33,H33,I33)</f>
        <v>21588142259</v>
      </c>
      <c r="K33" s="345">
        <v>0</v>
      </c>
      <c r="L33" s="331">
        <v>257273338</v>
      </c>
      <c r="M33" s="331">
        <v>0</v>
      </c>
      <c r="N33" s="205">
        <f aca="true" t="shared" si="5" ref="N33:N49">SUM(J33,K33,L33,M33)</f>
        <v>21845415597</v>
      </c>
      <c r="O33" s="42" t="s">
        <v>16</v>
      </c>
      <c r="R33" s="297">
        <v>23298393114</v>
      </c>
      <c r="S33" s="302" t="str">
        <f>IF(N33=R33,"○","×")</f>
        <v>×</v>
      </c>
      <c r="U33" s="186"/>
      <c r="V33" s="186"/>
      <c r="W33" s="186"/>
    </row>
    <row r="34" spans="1:23" s="181" customFormat="1" ht="20.25" customHeight="1">
      <c r="A34" s="25" t="s">
        <v>17</v>
      </c>
      <c r="B34" s="330">
        <v>183415222</v>
      </c>
      <c r="C34" s="330">
        <v>107983186</v>
      </c>
      <c r="D34" s="343">
        <v>85176607</v>
      </c>
      <c r="E34" s="330">
        <v>9949122</v>
      </c>
      <c r="F34" s="330">
        <v>21074599</v>
      </c>
      <c r="G34" s="333">
        <v>127783286</v>
      </c>
      <c r="H34" s="330">
        <v>0</v>
      </c>
      <c r="I34" s="331">
        <v>15846841</v>
      </c>
      <c r="J34" s="344">
        <f t="shared" si="4"/>
        <v>6397150470</v>
      </c>
      <c r="K34" s="345">
        <v>0</v>
      </c>
      <c r="L34" s="331">
        <v>3471486</v>
      </c>
      <c r="M34" s="331">
        <v>0</v>
      </c>
      <c r="N34" s="205">
        <f t="shared" si="5"/>
        <v>6400621956</v>
      </c>
      <c r="O34" s="42" t="s">
        <v>17</v>
      </c>
      <c r="R34" s="297">
        <v>6553354748</v>
      </c>
      <c r="S34" s="302" t="str">
        <f aca="true" t="shared" si="6" ref="S34:S49">IF(N34=R34,"○","×")</f>
        <v>×</v>
      </c>
      <c r="U34" s="186"/>
      <c r="V34" s="186"/>
      <c r="W34" s="186"/>
    </row>
    <row r="35" spans="1:23" s="181" customFormat="1" ht="20.25" customHeight="1">
      <c r="A35" s="25" t="s">
        <v>18</v>
      </c>
      <c r="B35" s="330">
        <v>98434935</v>
      </c>
      <c r="C35" s="330">
        <v>52839715</v>
      </c>
      <c r="D35" s="343">
        <v>45033243</v>
      </c>
      <c r="E35" s="330">
        <v>2800000</v>
      </c>
      <c r="F35" s="330">
        <v>19598234</v>
      </c>
      <c r="G35" s="333">
        <v>0</v>
      </c>
      <c r="H35" s="330">
        <v>0</v>
      </c>
      <c r="I35" s="331">
        <v>14837687</v>
      </c>
      <c r="J35" s="344">
        <f t="shared" si="4"/>
        <v>2954204077</v>
      </c>
      <c r="K35" s="345">
        <v>0</v>
      </c>
      <c r="L35" s="331">
        <v>35205058</v>
      </c>
      <c r="M35" s="331">
        <v>0</v>
      </c>
      <c r="N35" s="205">
        <f t="shared" si="5"/>
        <v>2989409135</v>
      </c>
      <c r="O35" s="42" t="s">
        <v>18</v>
      </c>
      <c r="R35" s="297">
        <v>3142136721</v>
      </c>
      <c r="S35" s="302" t="str">
        <f t="shared" si="6"/>
        <v>×</v>
      </c>
      <c r="U35" s="186"/>
      <c r="V35" s="186"/>
      <c r="W35" s="186"/>
    </row>
    <row r="36" spans="1:23" s="181" customFormat="1" ht="20.25" customHeight="1">
      <c r="A36" s="25" t="s">
        <v>19</v>
      </c>
      <c r="B36" s="330">
        <v>97227030</v>
      </c>
      <c r="C36" s="330">
        <v>54160561</v>
      </c>
      <c r="D36" s="343">
        <v>60699927</v>
      </c>
      <c r="E36" s="330">
        <v>2520000</v>
      </c>
      <c r="F36" s="330">
        <v>12922340</v>
      </c>
      <c r="G36" s="333">
        <v>209000</v>
      </c>
      <c r="H36" s="330">
        <v>0</v>
      </c>
      <c r="I36" s="331">
        <v>19935259</v>
      </c>
      <c r="J36" s="344">
        <f t="shared" si="4"/>
        <v>3223435389</v>
      </c>
      <c r="K36" s="345">
        <v>54500000</v>
      </c>
      <c r="L36" s="331">
        <v>54337041</v>
      </c>
      <c r="M36" s="331">
        <v>0</v>
      </c>
      <c r="N36" s="205">
        <f t="shared" si="5"/>
        <v>3332272430</v>
      </c>
      <c r="O36" s="42" t="s">
        <v>19</v>
      </c>
      <c r="R36" s="297">
        <v>3779843293</v>
      </c>
      <c r="S36" s="302" t="str">
        <f t="shared" si="6"/>
        <v>×</v>
      </c>
      <c r="U36" s="186"/>
      <c r="V36" s="186"/>
      <c r="W36" s="186"/>
    </row>
    <row r="37" spans="1:23" s="181" customFormat="1" ht="20.25" customHeight="1">
      <c r="A37" s="28" t="s">
        <v>20</v>
      </c>
      <c r="B37" s="337">
        <v>69267100</v>
      </c>
      <c r="C37" s="337">
        <v>38365383</v>
      </c>
      <c r="D37" s="346">
        <v>44480608</v>
      </c>
      <c r="E37" s="337">
        <v>840000</v>
      </c>
      <c r="F37" s="337">
        <v>11291842</v>
      </c>
      <c r="G37" s="340">
        <v>0</v>
      </c>
      <c r="H37" s="337">
        <v>0</v>
      </c>
      <c r="I37" s="338">
        <v>6289150</v>
      </c>
      <c r="J37" s="344">
        <f t="shared" si="4"/>
        <v>2350742170</v>
      </c>
      <c r="K37" s="345">
        <v>0</v>
      </c>
      <c r="L37" s="331">
        <v>6583634</v>
      </c>
      <c r="M37" s="331">
        <v>0</v>
      </c>
      <c r="N37" s="206">
        <f t="shared" si="5"/>
        <v>2357325804</v>
      </c>
      <c r="O37" s="46" t="s">
        <v>20</v>
      </c>
      <c r="R37" s="297">
        <v>2520658121</v>
      </c>
      <c r="S37" s="302" t="str">
        <f t="shared" si="6"/>
        <v>×</v>
      </c>
      <c r="U37" s="186"/>
      <c r="V37" s="186"/>
      <c r="W37" s="186"/>
    </row>
    <row r="38" spans="1:23" s="181" customFormat="1" ht="20.25" customHeight="1">
      <c r="A38" s="25" t="s">
        <v>21</v>
      </c>
      <c r="B38" s="330">
        <v>188915580</v>
      </c>
      <c r="C38" s="330">
        <v>108880302</v>
      </c>
      <c r="D38" s="343">
        <v>113414017</v>
      </c>
      <c r="E38" s="330">
        <v>4480000</v>
      </c>
      <c r="F38" s="330">
        <v>19070538</v>
      </c>
      <c r="G38" s="333">
        <v>556359</v>
      </c>
      <c r="H38" s="330">
        <v>0</v>
      </c>
      <c r="I38" s="331">
        <v>34630005</v>
      </c>
      <c r="J38" s="347">
        <f t="shared" si="4"/>
        <v>5979172838</v>
      </c>
      <c r="K38" s="348">
        <v>26500000</v>
      </c>
      <c r="L38" s="349">
        <v>70416670</v>
      </c>
      <c r="M38" s="349">
        <v>0</v>
      </c>
      <c r="N38" s="205">
        <f t="shared" si="5"/>
        <v>6076089508</v>
      </c>
      <c r="O38" s="42" t="s">
        <v>21</v>
      </c>
      <c r="R38" s="297">
        <v>6693927456</v>
      </c>
      <c r="S38" s="302" t="str">
        <f t="shared" si="6"/>
        <v>×</v>
      </c>
      <c r="U38" s="186"/>
      <c r="V38" s="186"/>
      <c r="W38" s="186"/>
    </row>
    <row r="39" spans="1:23" s="181" customFormat="1" ht="20.25" customHeight="1">
      <c r="A39" s="25" t="s">
        <v>110</v>
      </c>
      <c r="B39" s="330">
        <v>88746495</v>
      </c>
      <c r="C39" s="330">
        <v>49429175</v>
      </c>
      <c r="D39" s="343">
        <v>54284978</v>
      </c>
      <c r="E39" s="330">
        <v>2789333</v>
      </c>
      <c r="F39" s="330">
        <v>4825562</v>
      </c>
      <c r="G39" s="333">
        <v>0</v>
      </c>
      <c r="H39" s="330">
        <v>0</v>
      </c>
      <c r="I39" s="331">
        <v>25579152</v>
      </c>
      <c r="J39" s="344">
        <f t="shared" si="4"/>
        <v>2857999677</v>
      </c>
      <c r="K39" s="345">
        <v>30000000</v>
      </c>
      <c r="L39" s="331">
        <v>21460161</v>
      </c>
      <c r="M39" s="331">
        <v>0</v>
      </c>
      <c r="N39" s="205">
        <f t="shared" si="5"/>
        <v>2909459838</v>
      </c>
      <c r="O39" s="42" t="s">
        <v>84</v>
      </c>
      <c r="R39" s="297">
        <v>3185931448</v>
      </c>
      <c r="S39" s="302" t="str">
        <f t="shared" si="6"/>
        <v>×</v>
      </c>
      <c r="U39" s="186"/>
      <c r="V39" s="186"/>
      <c r="W39" s="186"/>
    </row>
    <row r="40" spans="1:23" s="181" customFormat="1" ht="20.25" customHeight="1">
      <c r="A40" s="25" t="s">
        <v>112</v>
      </c>
      <c r="B40" s="330">
        <v>239719275</v>
      </c>
      <c r="C40" s="330">
        <v>136431787</v>
      </c>
      <c r="D40" s="343">
        <v>65002992</v>
      </c>
      <c r="E40" s="330">
        <v>10898666</v>
      </c>
      <c r="F40" s="330">
        <v>26027373</v>
      </c>
      <c r="G40" s="333">
        <v>0</v>
      </c>
      <c r="H40" s="330">
        <v>1089514</v>
      </c>
      <c r="I40" s="331">
        <v>27523782</v>
      </c>
      <c r="J40" s="344">
        <f t="shared" si="4"/>
        <v>7462353646</v>
      </c>
      <c r="K40" s="345">
        <v>0</v>
      </c>
      <c r="L40" s="331">
        <v>63634264</v>
      </c>
      <c r="M40" s="331">
        <v>0</v>
      </c>
      <c r="N40" s="205">
        <f t="shared" si="5"/>
        <v>7525987910</v>
      </c>
      <c r="O40" s="42" t="s">
        <v>85</v>
      </c>
      <c r="R40" s="297">
        <v>7763190228</v>
      </c>
      <c r="S40" s="302" t="str">
        <f t="shared" si="6"/>
        <v>×</v>
      </c>
      <c r="U40" s="186"/>
      <c r="V40" s="186"/>
      <c r="W40" s="186"/>
    </row>
    <row r="41" spans="1:23" s="181" customFormat="1" ht="20.25" customHeight="1">
      <c r="A41" s="25" t="s">
        <v>114</v>
      </c>
      <c r="B41" s="330">
        <v>234239394</v>
      </c>
      <c r="C41" s="330">
        <v>132507247</v>
      </c>
      <c r="D41" s="343">
        <v>110189804</v>
      </c>
      <c r="E41" s="330">
        <v>7829760</v>
      </c>
      <c r="F41" s="330">
        <v>27363809</v>
      </c>
      <c r="G41" s="333">
        <v>0</v>
      </c>
      <c r="H41" s="330">
        <v>0</v>
      </c>
      <c r="I41" s="331">
        <v>34946850</v>
      </c>
      <c r="J41" s="344">
        <f t="shared" si="4"/>
        <v>7789303086</v>
      </c>
      <c r="K41" s="345">
        <v>0</v>
      </c>
      <c r="L41" s="331">
        <v>295920409</v>
      </c>
      <c r="M41" s="331">
        <v>0</v>
      </c>
      <c r="N41" s="205">
        <f t="shared" si="5"/>
        <v>8085223495</v>
      </c>
      <c r="O41" s="42" t="s">
        <v>86</v>
      </c>
      <c r="R41" s="297">
        <v>8675971154</v>
      </c>
      <c r="S41" s="302" t="str">
        <f t="shared" si="6"/>
        <v>×</v>
      </c>
      <c r="U41" s="186"/>
      <c r="V41" s="186"/>
      <c r="W41" s="186"/>
    </row>
    <row r="42" spans="1:23" s="181" customFormat="1" ht="20.25" customHeight="1">
      <c r="A42" s="28" t="s">
        <v>22</v>
      </c>
      <c r="B42" s="337">
        <v>47019569</v>
      </c>
      <c r="C42" s="337">
        <v>27180969</v>
      </c>
      <c r="D42" s="346">
        <v>0</v>
      </c>
      <c r="E42" s="337">
        <v>1400000</v>
      </c>
      <c r="F42" s="337">
        <v>5940654</v>
      </c>
      <c r="G42" s="340">
        <v>11396282</v>
      </c>
      <c r="H42" s="337">
        <v>0</v>
      </c>
      <c r="I42" s="338">
        <v>10692460</v>
      </c>
      <c r="J42" s="350">
        <f t="shared" si="4"/>
        <v>1667311115</v>
      </c>
      <c r="K42" s="351">
        <v>0</v>
      </c>
      <c r="L42" s="338">
        <v>96301680</v>
      </c>
      <c r="M42" s="338">
        <v>0</v>
      </c>
      <c r="N42" s="206">
        <f t="shared" si="5"/>
        <v>1763612795</v>
      </c>
      <c r="O42" s="46" t="s">
        <v>22</v>
      </c>
      <c r="R42" s="297">
        <v>1693805923</v>
      </c>
      <c r="S42" s="302" t="str">
        <f t="shared" si="6"/>
        <v>×</v>
      </c>
      <c r="U42" s="186"/>
      <c r="V42" s="186"/>
      <c r="W42" s="186"/>
    </row>
    <row r="43" spans="1:23" s="181" customFormat="1" ht="20.25" customHeight="1">
      <c r="A43" s="25" t="s">
        <v>23</v>
      </c>
      <c r="B43" s="330">
        <v>7364660</v>
      </c>
      <c r="C43" s="330">
        <v>3551530</v>
      </c>
      <c r="D43" s="343">
        <v>4573957</v>
      </c>
      <c r="E43" s="330">
        <v>280000</v>
      </c>
      <c r="F43" s="330">
        <v>1189516</v>
      </c>
      <c r="G43" s="333">
        <v>1776031</v>
      </c>
      <c r="H43" s="330">
        <v>0</v>
      </c>
      <c r="I43" s="331">
        <v>3545638</v>
      </c>
      <c r="J43" s="344">
        <f t="shared" si="4"/>
        <v>262820799</v>
      </c>
      <c r="K43" s="345">
        <v>0</v>
      </c>
      <c r="L43" s="331">
        <v>7447097</v>
      </c>
      <c r="M43" s="331">
        <v>0</v>
      </c>
      <c r="N43" s="205">
        <f t="shared" si="5"/>
        <v>270267896</v>
      </c>
      <c r="O43" s="42" t="s">
        <v>23</v>
      </c>
      <c r="R43" s="297">
        <v>326939892</v>
      </c>
      <c r="S43" s="302" t="str">
        <f t="shared" si="6"/>
        <v>×</v>
      </c>
      <c r="U43" s="186"/>
      <c r="V43" s="186"/>
      <c r="W43" s="186"/>
    </row>
    <row r="44" spans="1:23" s="181" customFormat="1" ht="20.25" customHeight="1">
      <c r="A44" s="25" t="s">
        <v>120</v>
      </c>
      <c r="B44" s="330">
        <v>25495300</v>
      </c>
      <c r="C44" s="330">
        <v>15147667</v>
      </c>
      <c r="D44" s="343">
        <v>0</v>
      </c>
      <c r="E44" s="330">
        <v>560000</v>
      </c>
      <c r="F44" s="330">
        <v>4625523</v>
      </c>
      <c r="G44" s="333">
        <v>2428388</v>
      </c>
      <c r="H44" s="330">
        <v>0</v>
      </c>
      <c r="I44" s="331">
        <v>13013353</v>
      </c>
      <c r="J44" s="344">
        <f t="shared" si="4"/>
        <v>1065596580</v>
      </c>
      <c r="K44" s="345">
        <v>12300000</v>
      </c>
      <c r="L44" s="331">
        <v>6974734</v>
      </c>
      <c r="M44" s="331">
        <v>0</v>
      </c>
      <c r="N44" s="205">
        <f t="shared" si="5"/>
        <v>1084871314</v>
      </c>
      <c r="O44" s="42" t="s">
        <v>87</v>
      </c>
      <c r="R44" s="297">
        <v>1114572815</v>
      </c>
      <c r="S44" s="302" t="str">
        <f t="shared" si="6"/>
        <v>×</v>
      </c>
      <c r="U44" s="186"/>
      <c r="V44" s="186"/>
      <c r="W44" s="186"/>
    </row>
    <row r="45" spans="1:23" s="181" customFormat="1" ht="20.25" customHeight="1">
      <c r="A45" s="25" t="s">
        <v>123</v>
      </c>
      <c r="B45" s="330">
        <v>69240456</v>
      </c>
      <c r="C45" s="330">
        <v>38656068</v>
      </c>
      <c r="D45" s="343">
        <v>5773413</v>
      </c>
      <c r="E45" s="330">
        <v>829333</v>
      </c>
      <c r="F45" s="330">
        <v>8122633</v>
      </c>
      <c r="G45" s="333">
        <v>32000000</v>
      </c>
      <c r="H45" s="330">
        <v>0</v>
      </c>
      <c r="I45" s="331">
        <v>25188756</v>
      </c>
      <c r="J45" s="344">
        <f t="shared" si="4"/>
        <v>2272147691</v>
      </c>
      <c r="K45" s="345">
        <v>7689000</v>
      </c>
      <c r="L45" s="331">
        <v>3928931</v>
      </c>
      <c r="M45" s="331">
        <v>0</v>
      </c>
      <c r="N45" s="205">
        <f t="shared" si="5"/>
        <v>2283765622</v>
      </c>
      <c r="O45" s="42" t="s">
        <v>88</v>
      </c>
      <c r="R45" s="297">
        <v>2369455612</v>
      </c>
      <c r="S45" s="302" t="str">
        <f t="shared" si="6"/>
        <v>×</v>
      </c>
      <c r="U45" s="186"/>
      <c r="V45" s="186"/>
      <c r="W45" s="186"/>
    </row>
    <row r="46" spans="1:23" s="181" customFormat="1" ht="20.25" customHeight="1">
      <c r="A46" s="25" t="s">
        <v>24</v>
      </c>
      <c r="B46" s="330">
        <v>31183200</v>
      </c>
      <c r="C46" s="330">
        <v>18466227</v>
      </c>
      <c r="D46" s="343">
        <v>4152766</v>
      </c>
      <c r="E46" s="330">
        <v>840000</v>
      </c>
      <c r="F46" s="330">
        <v>5638931</v>
      </c>
      <c r="G46" s="333">
        <v>0</v>
      </c>
      <c r="H46" s="330">
        <v>0</v>
      </c>
      <c r="I46" s="331">
        <v>7635350</v>
      </c>
      <c r="J46" s="344">
        <f t="shared" si="4"/>
        <v>1167058208</v>
      </c>
      <c r="K46" s="345">
        <v>0</v>
      </c>
      <c r="L46" s="331">
        <v>116164933</v>
      </c>
      <c r="M46" s="331">
        <v>0</v>
      </c>
      <c r="N46" s="205">
        <f t="shared" si="5"/>
        <v>1283223141</v>
      </c>
      <c r="O46" s="42" t="s">
        <v>24</v>
      </c>
      <c r="R46" s="297">
        <v>1309108192</v>
      </c>
      <c r="S46" s="302" t="str">
        <f t="shared" si="6"/>
        <v>×</v>
      </c>
      <c r="U46" s="186"/>
      <c r="V46" s="186"/>
      <c r="W46" s="186"/>
    </row>
    <row r="47" spans="1:23" s="181" customFormat="1" ht="20.25" customHeight="1">
      <c r="A47" s="28" t="s">
        <v>25</v>
      </c>
      <c r="B47" s="337">
        <v>26961700</v>
      </c>
      <c r="C47" s="337">
        <v>15567260</v>
      </c>
      <c r="D47" s="346">
        <v>4331194</v>
      </c>
      <c r="E47" s="337">
        <v>1120000</v>
      </c>
      <c r="F47" s="337">
        <v>3756797</v>
      </c>
      <c r="G47" s="340">
        <v>25773180</v>
      </c>
      <c r="H47" s="337">
        <v>0</v>
      </c>
      <c r="I47" s="338">
        <v>4936327</v>
      </c>
      <c r="J47" s="344">
        <f t="shared" si="4"/>
        <v>958585546</v>
      </c>
      <c r="K47" s="345">
        <v>9869000</v>
      </c>
      <c r="L47" s="331">
        <v>10567066</v>
      </c>
      <c r="M47" s="331">
        <v>0</v>
      </c>
      <c r="N47" s="206">
        <f t="shared" si="5"/>
        <v>979021612</v>
      </c>
      <c r="O47" s="46" t="s">
        <v>25</v>
      </c>
      <c r="R47" s="297">
        <v>1165344697</v>
      </c>
      <c r="S47" s="302" t="str">
        <f t="shared" si="6"/>
        <v>×</v>
      </c>
      <c r="U47" s="186"/>
      <c r="V47" s="186"/>
      <c r="W47" s="186"/>
    </row>
    <row r="48" spans="1:23" s="181" customFormat="1" ht="20.25" customHeight="1">
      <c r="A48" s="25" t="s">
        <v>189</v>
      </c>
      <c r="B48" s="330">
        <v>19083419</v>
      </c>
      <c r="C48" s="330">
        <v>11313216</v>
      </c>
      <c r="D48" s="343">
        <v>0</v>
      </c>
      <c r="E48" s="330">
        <v>840000</v>
      </c>
      <c r="F48" s="330">
        <v>3582737</v>
      </c>
      <c r="G48" s="333">
        <v>35970879</v>
      </c>
      <c r="H48" s="330">
        <v>0</v>
      </c>
      <c r="I48" s="331">
        <v>3776587</v>
      </c>
      <c r="J48" s="347">
        <f t="shared" si="4"/>
        <v>781171482</v>
      </c>
      <c r="K48" s="348">
        <v>0</v>
      </c>
      <c r="L48" s="349">
        <v>0</v>
      </c>
      <c r="M48" s="349">
        <v>0</v>
      </c>
      <c r="N48" s="205">
        <f t="shared" si="5"/>
        <v>781171482</v>
      </c>
      <c r="O48" s="42" t="s">
        <v>89</v>
      </c>
      <c r="R48" s="297">
        <v>845443822</v>
      </c>
      <c r="S48" s="302" t="str">
        <f t="shared" si="6"/>
        <v>×</v>
      </c>
      <c r="U48" s="186"/>
      <c r="V48" s="186"/>
      <c r="W48" s="186"/>
    </row>
    <row r="49" spans="1:24" s="181" customFormat="1" ht="20.25" customHeight="1">
      <c r="A49" s="25" t="s">
        <v>92</v>
      </c>
      <c r="B49" s="330">
        <v>41256600</v>
      </c>
      <c r="C49" s="330">
        <v>23240643</v>
      </c>
      <c r="D49" s="343">
        <v>7388930</v>
      </c>
      <c r="E49" s="330">
        <v>1960000</v>
      </c>
      <c r="F49" s="330">
        <v>5563147</v>
      </c>
      <c r="G49" s="333">
        <v>26745800</v>
      </c>
      <c r="H49" s="330">
        <v>0</v>
      </c>
      <c r="I49" s="338">
        <v>8444481</v>
      </c>
      <c r="J49" s="344">
        <f t="shared" si="4"/>
        <v>1655467937</v>
      </c>
      <c r="K49" s="345">
        <v>33144000</v>
      </c>
      <c r="L49" s="338">
        <v>6519799</v>
      </c>
      <c r="M49" s="338">
        <v>0</v>
      </c>
      <c r="N49" s="205">
        <f t="shared" si="5"/>
        <v>1695131736</v>
      </c>
      <c r="O49" s="42" t="s">
        <v>90</v>
      </c>
      <c r="R49" s="297">
        <v>1845529518</v>
      </c>
      <c r="S49" s="302" t="str">
        <f t="shared" si="6"/>
        <v>×</v>
      </c>
      <c r="U49" s="186"/>
      <c r="V49" s="186"/>
      <c r="W49" s="186"/>
      <c r="X49" s="180"/>
    </row>
    <row r="50" spans="1:24" s="181" customFormat="1" ht="20.25" customHeight="1">
      <c r="A50" s="254" t="s">
        <v>190</v>
      </c>
      <c r="B50" s="207">
        <f>SUM(B33:B49)</f>
        <v>2190310845</v>
      </c>
      <c r="C50" s="207">
        <f aca="true" t="shared" si="7" ref="C50:J50">SUM(C33:C49)</f>
        <v>1258848433</v>
      </c>
      <c r="D50" s="207">
        <f t="shared" si="7"/>
        <v>873379377</v>
      </c>
      <c r="E50" s="207">
        <f>SUM(E33:E49)</f>
        <v>78088214</v>
      </c>
      <c r="F50" s="207">
        <f t="shared" si="7"/>
        <v>257143249</v>
      </c>
      <c r="G50" s="207">
        <f t="shared" si="7"/>
        <v>375958839</v>
      </c>
      <c r="H50" s="207">
        <f t="shared" si="7"/>
        <v>1089514</v>
      </c>
      <c r="I50" s="207">
        <f t="shared" si="7"/>
        <v>471796640</v>
      </c>
      <c r="J50" s="300">
        <f t="shared" si="7"/>
        <v>70432662970</v>
      </c>
      <c r="K50" s="207">
        <f>SUM(K33:K49)</f>
        <v>174002000</v>
      </c>
      <c r="L50" s="207">
        <f>SUM(L33:L49)</f>
        <v>1056206301</v>
      </c>
      <c r="M50" s="207">
        <f>SUM(M33:M49)</f>
        <v>0</v>
      </c>
      <c r="N50" s="207">
        <f>SUM(N33:N49)</f>
        <v>71662871271</v>
      </c>
      <c r="O50" s="255" t="s">
        <v>196</v>
      </c>
      <c r="U50" s="186"/>
      <c r="V50" s="186"/>
      <c r="W50" s="186"/>
      <c r="X50" s="180"/>
    </row>
    <row r="51" spans="11:14" ht="12.75">
      <c r="K51" s="181"/>
      <c r="L51" s="181"/>
      <c r="M51" s="183"/>
      <c r="N51" s="183"/>
    </row>
  </sheetData>
  <sheetProtection/>
  <mergeCells count="30">
    <mergeCell ref="B28:N28"/>
    <mergeCell ref="F3:N3"/>
    <mergeCell ref="N4:N6"/>
    <mergeCell ref="B29:G29"/>
    <mergeCell ref="B30:B32"/>
    <mergeCell ref="H29:H32"/>
    <mergeCell ref="L29:L32"/>
    <mergeCell ref="N29:N32"/>
    <mergeCell ref="I29:I32"/>
    <mergeCell ref="J29:J32"/>
    <mergeCell ref="D5:D6"/>
    <mergeCell ref="A2:A6"/>
    <mergeCell ref="A28:A32"/>
    <mergeCell ref="M29:M32"/>
    <mergeCell ref="F30:F32"/>
    <mergeCell ref="L4:L6"/>
    <mergeCell ref="M4:M6"/>
    <mergeCell ref="E3:E6"/>
    <mergeCell ref="F5:F6"/>
    <mergeCell ref="G5:K5"/>
    <mergeCell ref="P2:P6"/>
    <mergeCell ref="O28:O32"/>
    <mergeCell ref="C30:C32"/>
    <mergeCell ref="D30:D32"/>
    <mergeCell ref="E30:E32"/>
    <mergeCell ref="F4:K4"/>
    <mergeCell ref="B3:D4"/>
    <mergeCell ref="K29:K32"/>
    <mergeCell ref="O3:O6"/>
    <mergeCell ref="G30:G32"/>
  </mergeCells>
  <printOptions/>
  <pageMargins left="0.6692913385826772" right="0.7086614173228347" top="0.8661417322834646" bottom="0.7480314960629921" header="0.5118110236220472" footer="0.5118110236220472"/>
  <pageSetup fitToHeight="1" fitToWidth="1" horizontalDpi="600" verticalDpi="600" orientation="landscape" paperSize="11" scale="31" r:id="rId1"/>
  <headerFooter alignWithMargins="0">
    <oddFooter>&amp;C48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53"/>
  <sheetViews>
    <sheetView view="pageBreakPreview" zoomScaleSheetLayoutView="100" workbookViewId="0" topLeftCell="A22">
      <selection activeCell="M37" sqref="M37"/>
    </sheetView>
  </sheetViews>
  <sheetFormatPr defaultColWidth="8.796875" defaultRowHeight="14.25"/>
  <cols>
    <col min="1" max="1" width="10.69921875" style="0" customWidth="1"/>
    <col min="2" max="2" width="15" style="0" customWidth="1"/>
    <col min="3" max="3" width="15.69921875" style="0" customWidth="1"/>
    <col min="4" max="4" width="15.3984375" style="0" customWidth="1"/>
    <col min="5" max="5" width="15.69921875" style="0" customWidth="1"/>
    <col min="6" max="6" width="20.796875" style="0" customWidth="1"/>
    <col min="7" max="7" width="15.296875" style="0" bestFit="1" customWidth="1"/>
    <col min="8" max="9" width="16.796875" style="0" bestFit="1" customWidth="1"/>
    <col min="10" max="10" width="16.69921875" style="0" customWidth="1"/>
    <col min="11" max="11" width="16.3984375" style="0" customWidth="1"/>
    <col min="12" max="12" width="18.09765625" style="0" bestFit="1" customWidth="1"/>
    <col min="13" max="13" width="15.69921875" style="0" customWidth="1"/>
    <col min="14" max="14" width="19.3984375" style="0" customWidth="1"/>
    <col min="15" max="15" width="14.19921875" style="0" customWidth="1"/>
    <col min="16" max="17" width="18" style="0" bestFit="1" customWidth="1"/>
    <col min="18" max="18" width="18" style="0" customWidth="1"/>
    <col min="19" max="19" width="14.19921875" style="0" customWidth="1"/>
    <col min="20" max="20" width="17.09765625" style="0" customWidth="1"/>
    <col min="21" max="21" width="12.19921875" style="0" bestFit="1" customWidth="1"/>
    <col min="22" max="22" width="16.69921875" style="0" bestFit="1" customWidth="1"/>
    <col min="23" max="23" width="10.19921875" style="0" customWidth="1"/>
  </cols>
  <sheetData>
    <row r="1" spans="1:17" ht="21" thickBot="1">
      <c r="A1" s="5" t="s">
        <v>51</v>
      </c>
      <c r="B1" s="12"/>
      <c r="L1" s="19" t="s">
        <v>40</v>
      </c>
      <c r="P1" s="13"/>
      <c r="Q1" s="13" t="s">
        <v>1</v>
      </c>
    </row>
    <row r="2" spans="1:17" ht="12.75">
      <c r="A2" s="399" t="s">
        <v>6</v>
      </c>
      <c r="B2" s="448" t="s">
        <v>52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50"/>
    </row>
    <row r="3" spans="1:17" ht="12.75">
      <c r="A3" s="370"/>
      <c r="B3" s="431" t="s">
        <v>54</v>
      </c>
      <c r="C3" s="433" t="s">
        <v>53</v>
      </c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2" t="s">
        <v>6</v>
      </c>
    </row>
    <row r="4" spans="1:17" ht="12.75">
      <c r="A4" s="370"/>
      <c r="B4" s="382"/>
      <c r="C4" s="433" t="s">
        <v>55</v>
      </c>
      <c r="D4" s="434"/>
      <c r="E4" s="434"/>
      <c r="F4" s="434"/>
      <c r="G4" s="434"/>
      <c r="H4" s="434"/>
      <c r="I4" s="434"/>
      <c r="J4" s="434"/>
      <c r="K4" s="434"/>
      <c r="L4" s="434"/>
      <c r="M4" s="435"/>
      <c r="N4" s="8" t="s">
        <v>56</v>
      </c>
      <c r="O4" s="431" t="s">
        <v>181</v>
      </c>
      <c r="P4" s="431" t="s">
        <v>37</v>
      </c>
      <c r="Q4" s="393"/>
    </row>
    <row r="5" spans="1:17" ht="12.75">
      <c r="A5" s="370"/>
      <c r="B5" s="382"/>
      <c r="C5" s="431" t="s">
        <v>46</v>
      </c>
      <c r="D5" s="431" t="s">
        <v>57</v>
      </c>
      <c r="E5" s="431" t="s">
        <v>58</v>
      </c>
      <c r="F5" s="431" t="s">
        <v>59</v>
      </c>
      <c r="G5" s="8" t="s">
        <v>151</v>
      </c>
      <c r="H5" s="431" t="s">
        <v>152</v>
      </c>
      <c r="I5" s="431" t="s">
        <v>61</v>
      </c>
      <c r="J5" s="431" t="s">
        <v>62</v>
      </c>
      <c r="K5" s="431" t="s">
        <v>63</v>
      </c>
      <c r="L5" s="431" t="s">
        <v>14</v>
      </c>
      <c r="M5" s="431" t="s">
        <v>37</v>
      </c>
      <c r="N5" s="58" t="s">
        <v>153</v>
      </c>
      <c r="O5" s="382"/>
      <c r="P5" s="382"/>
      <c r="Q5" s="393"/>
    </row>
    <row r="6" spans="1:17" ht="12.75">
      <c r="A6" s="371"/>
      <c r="B6" s="383"/>
      <c r="C6" s="383"/>
      <c r="D6" s="383"/>
      <c r="E6" s="383"/>
      <c r="F6" s="383"/>
      <c r="G6" s="2" t="s">
        <v>154</v>
      </c>
      <c r="H6" s="383"/>
      <c r="I6" s="383"/>
      <c r="J6" s="383"/>
      <c r="K6" s="383"/>
      <c r="L6" s="383"/>
      <c r="M6" s="383"/>
      <c r="N6" s="59" t="s">
        <v>155</v>
      </c>
      <c r="O6" s="383"/>
      <c r="P6" s="383"/>
      <c r="Q6" s="394"/>
    </row>
    <row r="7" spans="1:17" s="118" customFormat="1" ht="20.25" customHeight="1">
      <c r="A7" s="86" t="s">
        <v>16</v>
      </c>
      <c r="B7" s="97">
        <v>289427629</v>
      </c>
      <c r="C7" s="97">
        <v>12511935757</v>
      </c>
      <c r="D7" s="97">
        <v>95910431</v>
      </c>
      <c r="E7" s="112">
        <f>SUM(C7:D7)</f>
        <v>12607846188</v>
      </c>
      <c r="F7" s="97">
        <v>1852553605</v>
      </c>
      <c r="G7" s="148">
        <v>1940635</v>
      </c>
      <c r="H7" s="134">
        <v>0</v>
      </c>
      <c r="I7" s="97">
        <v>42239200</v>
      </c>
      <c r="J7" s="145">
        <v>12650000</v>
      </c>
      <c r="K7" s="151">
        <v>0</v>
      </c>
      <c r="L7" s="151">
        <v>69336</v>
      </c>
      <c r="M7" s="98">
        <f>SUM(E7,F7,G7,H7,I7,J7,K7,L7)</f>
        <v>14517298964</v>
      </c>
      <c r="N7" s="153">
        <f>'第２表（その４）'!L5</f>
        <v>268040</v>
      </c>
      <c r="O7" s="134">
        <v>43294410</v>
      </c>
      <c r="P7" s="98">
        <f>SUM(M7,N7,O7)</f>
        <v>14560861414</v>
      </c>
      <c r="Q7" s="146" t="s">
        <v>16</v>
      </c>
    </row>
    <row r="8" spans="1:17" s="118" customFormat="1" ht="20.25" customHeight="1">
      <c r="A8" s="86" t="s">
        <v>17</v>
      </c>
      <c r="B8" s="97">
        <v>112683874</v>
      </c>
      <c r="C8" s="97">
        <v>3833042364</v>
      </c>
      <c r="D8" s="97">
        <v>36319961</v>
      </c>
      <c r="E8" s="154">
        <f aca="true" t="shared" si="0" ref="E8:E23">SUM(C8:D8)</f>
        <v>3869362325</v>
      </c>
      <c r="F8" s="97">
        <v>611234556</v>
      </c>
      <c r="G8" s="148">
        <v>369017</v>
      </c>
      <c r="H8" s="134">
        <v>0</v>
      </c>
      <c r="I8" s="97">
        <v>14923684</v>
      </c>
      <c r="J8" s="145">
        <v>5050000</v>
      </c>
      <c r="K8" s="151">
        <v>0</v>
      </c>
      <c r="L8" s="151">
        <v>66600</v>
      </c>
      <c r="M8" s="98">
        <f aca="true" t="shared" si="1" ref="M8:M23">SUM(E8,F8,G8,H8,I8,J8,K8,L8)</f>
        <v>4501006182</v>
      </c>
      <c r="N8" s="153">
        <f>'第２表（その４）'!L6</f>
        <v>202766</v>
      </c>
      <c r="O8" s="134">
        <v>12822503</v>
      </c>
      <c r="P8" s="98">
        <f aca="true" t="shared" si="2" ref="P8:P23">SUM(M8,N8,O8)</f>
        <v>4514031451</v>
      </c>
      <c r="Q8" s="90" t="s">
        <v>17</v>
      </c>
    </row>
    <row r="9" spans="1:17" s="118" customFormat="1" ht="20.25" customHeight="1">
      <c r="A9" s="86" t="s">
        <v>18</v>
      </c>
      <c r="B9" s="97">
        <v>44482400</v>
      </c>
      <c r="C9" s="97">
        <v>1766607342</v>
      </c>
      <c r="D9" s="97">
        <v>14903145</v>
      </c>
      <c r="E9" s="154">
        <f t="shared" si="0"/>
        <v>1781510487</v>
      </c>
      <c r="F9" s="97">
        <v>294020422</v>
      </c>
      <c r="G9" s="148">
        <v>287107</v>
      </c>
      <c r="H9" s="134">
        <v>0</v>
      </c>
      <c r="I9" s="97">
        <v>4200000</v>
      </c>
      <c r="J9" s="145">
        <v>2950000</v>
      </c>
      <c r="K9" s="151">
        <v>0</v>
      </c>
      <c r="L9" s="151">
        <v>114203</v>
      </c>
      <c r="M9" s="98">
        <f t="shared" si="1"/>
        <v>2083082219</v>
      </c>
      <c r="N9" s="153">
        <f>'第２表（その４）'!L7</f>
        <v>491734</v>
      </c>
      <c r="O9" s="134">
        <v>5687005</v>
      </c>
      <c r="P9" s="98">
        <f t="shared" si="2"/>
        <v>2089260958</v>
      </c>
      <c r="Q9" s="90" t="s">
        <v>18</v>
      </c>
    </row>
    <row r="10" spans="1:17" s="118" customFormat="1" ht="20.25" customHeight="1">
      <c r="A10" s="86" t="s">
        <v>19</v>
      </c>
      <c r="B10" s="97">
        <v>63980136</v>
      </c>
      <c r="C10" s="97">
        <v>1948534142</v>
      </c>
      <c r="D10" s="97">
        <v>14693051</v>
      </c>
      <c r="E10" s="154">
        <f t="shared" si="0"/>
        <v>1963227193</v>
      </c>
      <c r="F10" s="97">
        <v>293469604</v>
      </c>
      <c r="G10" s="148">
        <v>477882</v>
      </c>
      <c r="H10" s="134">
        <v>0</v>
      </c>
      <c r="I10" s="97">
        <v>3780000</v>
      </c>
      <c r="J10" s="145">
        <v>2900000</v>
      </c>
      <c r="K10" s="151">
        <v>0</v>
      </c>
      <c r="L10" s="151">
        <v>0</v>
      </c>
      <c r="M10" s="98">
        <f t="shared" si="1"/>
        <v>2263854679</v>
      </c>
      <c r="N10" s="153">
        <f>'第２表（その４）'!L8</f>
        <v>0</v>
      </c>
      <c r="O10" s="134">
        <v>6271661</v>
      </c>
      <c r="P10" s="98">
        <f t="shared" si="2"/>
        <v>2270126340</v>
      </c>
      <c r="Q10" s="90" t="s">
        <v>19</v>
      </c>
    </row>
    <row r="11" spans="1:17" s="118" customFormat="1" ht="20.25" customHeight="1">
      <c r="A11" s="105" t="s">
        <v>20</v>
      </c>
      <c r="B11" s="97">
        <v>46856307</v>
      </c>
      <c r="C11" s="97">
        <v>1463759100</v>
      </c>
      <c r="D11" s="97">
        <v>8061210</v>
      </c>
      <c r="E11" s="154">
        <f t="shared" si="0"/>
        <v>1471820310</v>
      </c>
      <c r="F11" s="97">
        <v>219174784</v>
      </c>
      <c r="G11" s="148">
        <v>148186</v>
      </c>
      <c r="H11" s="134">
        <v>0</v>
      </c>
      <c r="I11" s="97">
        <v>1260630</v>
      </c>
      <c r="J11" s="148">
        <v>1800000</v>
      </c>
      <c r="K11" s="151">
        <v>0</v>
      </c>
      <c r="L11" s="151">
        <v>0</v>
      </c>
      <c r="M11" s="98">
        <f t="shared" si="1"/>
        <v>1694203910</v>
      </c>
      <c r="N11" s="155">
        <f>'第２表（その４）'!L9</f>
        <v>0</v>
      </c>
      <c r="O11" s="134">
        <v>4388580</v>
      </c>
      <c r="P11" s="98">
        <f>SUM(M11,N11,O11)</f>
        <v>1698592490</v>
      </c>
      <c r="Q11" s="90" t="s">
        <v>20</v>
      </c>
    </row>
    <row r="12" spans="1:17" s="149" customFormat="1" ht="20.25" customHeight="1">
      <c r="A12" s="86" t="s">
        <v>21</v>
      </c>
      <c r="B12" s="131">
        <v>107966612</v>
      </c>
      <c r="C12" s="132">
        <v>3469974360</v>
      </c>
      <c r="D12" s="132">
        <v>32199077</v>
      </c>
      <c r="E12" s="112">
        <f t="shared" si="0"/>
        <v>3502173437</v>
      </c>
      <c r="F12" s="132">
        <v>552680456</v>
      </c>
      <c r="G12" s="156">
        <v>660865</v>
      </c>
      <c r="H12" s="131">
        <v>0</v>
      </c>
      <c r="I12" s="132">
        <v>6720000</v>
      </c>
      <c r="J12" s="156">
        <v>3850000</v>
      </c>
      <c r="K12" s="157">
        <v>0</v>
      </c>
      <c r="L12" s="157">
        <v>0</v>
      </c>
      <c r="M12" s="133">
        <f t="shared" si="1"/>
        <v>4066084758</v>
      </c>
      <c r="N12" s="158">
        <f>'第２表（その４）'!L10</f>
        <v>281116</v>
      </c>
      <c r="O12" s="131">
        <v>11660022</v>
      </c>
      <c r="P12" s="133">
        <f t="shared" si="2"/>
        <v>4078025896</v>
      </c>
      <c r="Q12" s="146" t="s">
        <v>21</v>
      </c>
    </row>
    <row r="13" spans="1:17" s="149" customFormat="1" ht="20.25" customHeight="1">
      <c r="A13" s="86" t="s">
        <v>110</v>
      </c>
      <c r="B13" s="134">
        <v>57115793</v>
      </c>
      <c r="C13" s="97">
        <v>1728433264</v>
      </c>
      <c r="D13" s="97">
        <v>10914924</v>
      </c>
      <c r="E13" s="154">
        <f t="shared" si="0"/>
        <v>1739348188</v>
      </c>
      <c r="F13" s="97">
        <v>270036110</v>
      </c>
      <c r="G13" s="148">
        <v>55308</v>
      </c>
      <c r="H13" s="134">
        <v>0</v>
      </c>
      <c r="I13" s="97">
        <v>4184000</v>
      </c>
      <c r="J13" s="148">
        <v>1650000</v>
      </c>
      <c r="K13" s="151">
        <v>0</v>
      </c>
      <c r="L13" s="151">
        <v>0</v>
      </c>
      <c r="M13" s="98">
        <f t="shared" si="1"/>
        <v>2015273606</v>
      </c>
      <c r="N13" s="155">
        <f>'第２表（その４）'!L11</f>
        <v>385863</v>
      </c>
      <c r="O13" s="134">
        <v>5200627</v>
      </c>
      <c r="P13" s="98">
        <f t="shared" si="2"/>
        <v>2020860096</v>
      </c>
      <c r="Q13" s="90" t="s">
        <v>84</v>
      </c>
    </row>
    <row r="14" spans="1:17" s="149" customFormat="1" ht="20.25" customHeight="1">
      <c r="A14" s="86" t="s">
        <v>112</v>
      </c>
      <c r="B14" s="134">
        <v>64990082</v>
      </c>
      <c r="C14" s="97">
        <v>4462591455</v>
      </c>
      <c r="D14" s="97">
        <v>29796755</v>
      </c>
      <c r="E14" s="154">
        <f t="shared" si="0"/>
        <v>4492388210</v>
      </c>
      <c r="F14" s="97">
        <v>698725500</v>
      </c>
      <c r="G14" s="148">
        <v>727066</v>
      </c>
      <c r="H14" s="134">
        <v>0</v>
      </c>
      <c r="I14" s="97">
        <v>16348000</v>
      </c>
      <c r="J14" s="148">
        <v>4500000</v>
      </c>
      <c r="K14" s="151">
        <v>0</v>
      </c>
      <c r="L14" s="151">
        <v>110000</v>
      </c>
      <c r="M14" s="98">
        <f t="shared" si="1"/>
        <v>5212798776</v>
      </c>
      <c r="N14" s="155">
        <f>'第２表（その４）'!L12</f>
        <v>35938</v>
      </c>
      <c r="O14" s="134">
        <v>14492214</v>
      </c>
      <c r="P14" s="98">
        <f t="shared" si="2"/>
        <v>5227326928</v>
      </c>
      <c r="Q14" s="90" t="s">
        <v>85</v>
      </c>
    </row>
    <row r="15" spans="1:17" s="149" customFormat="1" ht="20.25" customHeight="1">
      <c r="A15" s="86" t="s">
        <v>114</v>
      </c>
      <c r="B15" s="134">
        <v>119273608</v>
      </c>
      <c r="C15" s="97">
        <v>4643663633</v>
      </c>
      <c r="D15" s="97">
        <v>33067470</v>
      </c>
      <c r="E15" s="154">
        <f t="shared" si="0"/>
        <v>4676731103</v>
      </c>
      <c r="F15" s="97">
        <v>694956574</v>
      </c>
      <c r="G15" s="148">
        <v>927478</v>
      </c>
      <c r="H15" s="134">
        <v>152780</v>
      </c>
      <c r="I15" s="97">
        <v>11744640</v>
      </c>
      <c r="J15" s="148">
        <v>4200000</v>
      </c>
      <c r="K15" s="151">
        <v>0</v>
      </c>
      <c r="L15" s="151">
        <v>0</v>
      </c>
      <c r="M15" s="98">
        <f t="shared" si="1"/>
        <v>5388712575</v>
      </c>
      <c r="N15" s="155">
        <f>'第２表（その４）'!L13</f>
        <v>684489</v>
      </c>
      <c r="O15" s="134">
        <v>16042819</v>
      </c>
      <c r="P15" s="98">
        <f t="shared" si="2"/>
        <v>5405439883</v>
      </c>
      <c r="Q15" s="90" t="s">
        <v>86</v>
      </c>
    </row>
    <row r="16" spans="1:17" s="118" customFormat="1" ht="20.25" customHeight="1">
      <c r="A16" s="105" t="s">
        <v>22</v>
      </c>
      <c r="B16" s="135">
        <v>16218064</v>
      </c>
      <c r="C16" s="106">
        <v>999134222</v>
      </c>
      <c r="D16" s="106">
        <v>5579130</v>
      </c>
      <c r="E16" s="113">
        <f t="shared" si="0"/>
        <v>1004713352</v>
      </c>
      <c r="F16" s="106">
        <v>156865431</v>
      </c>
      <c r="G16" s="147">
        <v>0</v>
      </c>
      <c r="H16" s="135">
        <v>0</v>
      </c>
      <c r="I16" s="106">
        <v>2100000</v>
      </c>
      <c r="J16" s="147">
        <v>1000000</v>
      </c>
      <c r="K16" s="152">
        <v>0</v>
      </c>
      <c r="L16" s="152">
        <v>0</v>
      </c>
      <c r="M16" s="107">
        <f t="shared" si="1"/>
        <v>1164678783</v>
      </c>
      <c r="N16" s="159">
        <f>'第２表（その４）'!L14</f>
        <v>212646</v>
      </c>
      <c r="O16" s="135">
        <v>3070305</v>
      </c>
      <c r="P16" s="107">
        <f t="shared" si="2"/>
        <v>1167961734</v>
      </c>
      <c r="Q16" s="111" t="s">
        <v>22</v>
      </c>
    </row>
    <row r="17" spans="1:17" s="118" customFormat="1" ht="20.25" customHeight="1">
      <c r="A17" s="86" t="s">
        <v>23</v>
      </c>
      <c r="B17" s="97">
        <v>6082586</v>
      </c>
      <c r="C17" s="97">
        <v>136303445</v>
      </c>
      <c r="D17" s="97">
        <v>1024246</v>
      </c>
      <c r="E17" s="154">
        <f t="shared" si="0"/>
        <v>137327691</v>
      </c>
      <c r="F17" s="97">
        <v>19971169</v>
      </c>
      <c r="G17" s="148">
        <v>0</v>
      </c>
      <c r="H17" s="134">
        <v>0</v>
      </c>
      <c r="I17" s="97">
        <v>420210</v>
      </c>
      <c r="J17" s="148">
        <v>200000</v>
      </c>
      <c r="K17" s="151">
        <v>0</v>
      </c>
      <c r="L17" s="151">
        <v>0</v>
      </c>
      <c r="M17" s="98">
        <f t="shared" si="1"/>
        <v>157919070</v>
      </c>
      <c r="N17" s="155">
        <f>'第２表（その４）'!L15</f>
        <v>0</v>
      </c>
      <c r="O17" s="134">
        <v>431982</v>
      </c>
      <c r="P17" s="98">
        <f t="shared" si="2"/>
        <v>158351052</v>
      </c>
      <c r="Q17" s="90" t="s">
        <v>23</v>
      </c>
    </row>
    <row r="18" spans="1:17" s="118" customFormat="1" ht="20.25" customHeight="1">
      <c r="A18" s="86" t="s">
        <v>120</v>
      </c>
      <c r="B18" s="97">
        <v>2510788</v>
      </c>
      <c r="C18" s="97">
        <v>665376586</v>
      </c>
      <c r="D18" s="97">
        <v>3142272</v>
      </c>
      <c r="E18" s="154">
        <f t="shared" si="0"/>
        <v>668518858</v>
      </c>
      <c r="F18" s="97">
        <v>101689863</v>
      </c>
      <c r="G18" s="148">
        <v>5552</v>
      </c>
      <c r="H18" s="134">
        <v>0</v>
      </c>
      <c r="I18" s="97">
        <v>840210</v>
      </c>
      <c r="J18" s="145">
        <v>1050000</v>
      </c>
      <c r="K18" s="151">
        <v>0</v>
      </c>
      <c r="L18" s="151">
        <v>0</v>
      </c>
      <c r="M18" s="98">
        <f t="shared" si="1"/>
        <v>772104483</v>
      </c>
      <c r="N18" s="153">
        <f>'第２表（その４）'!L16</f>
        <v>4123</v>
      </c>
      <c r="O18" s="134">
        <v>2099915</v>
      </c>
      <c r="P18" s="98">
        <f t="shared" si="2"/>
        <v>774208521</v>
      </c>
      <c r="Q18" s="90" t="s">
        <v>87</v>
      </c>
    </row>
    <row r="19" spans="1:17" s="118" customFormat="1" ht="20.25" customHeight="1">
      <c r="A19" s="86" t="s">
        <v>123</v>
      </c>
      <c r="B19" s="97">
        <v>6747807</v>
      </c>
      <c r="C19" s="97">
        <v>1352565569</v>
      </c>
      <c r="D19" s="97">
        <v>8692249</v>
      </c>
      <c r="E19" s="154">
        <f t="shared" si="0"/>
        <v>1361257818</v>
      </c>
      <c r="F19" s="97">
        <v>215230652</v>
      </c>
      <c r="G19" s="148">
        <v>17603</v>
      </c>
      <c r="H19" s="134">
        <v>0</v>
      </c>
      <c r="I19" s="97">
        <v>1244000</v>
      </c>
      <c r="J19" s="145">
        <v>2050000</v>
      </c>
      <c r="K19" s="151">
        <v>0</v>
      </c>
      <c r="L19" s="151">
        <v>0</v>
      </c>
      <c r="M19" s="98">
        <f t="shared" si="1"/>
        <v>1579800073</v>
      </c>
      <c r="N19" s="153">
        <f>'第２表（その４）'!L17</f>
        <v>32296</v>
      </c>
      <c r="O19" s="134">
        <v>4284979</v>
      </c>
      <c r="P19" s="98">
        <f t="shared" si="2"/>
        <v>1584117348</v>
      </c>
      <c r="Q19" s="90" t="s">
        <v>88</v>
      </c>
    </row>
    <row r="20" spans="1:17" s="149" customFormat="1" ht="20.25" customHeight="1">
      <c r="A20" s="86" t="s">
        <v>24</v>
      </c>
      <c r="B20" s="97">
        <v>7287616</v>
      </c>
      <c r="C20" s="97">
        <v>726251541</v>
      </c>
      <c r="D20" s="97">
        <v>4004031</v>
      </c>
      <c r="E20" s="154">
        <f t="shared" si="0"/>
        <v>730255572</v>
      </c>
      <c r="F20" s="97">
        <v>123080903</v>
      </c>
      <c r="G20" s="148">
        <v>0</v>
      </c>
      <c r="H20" s="134">
        <v>0</v>
      </c>
      <c r="I20" s="97">
        <v>1260000</v>
      </c>
      <c r="J20" s="145">
        <v>1150000</v>
      </c>
      <c r="K20" s="151">
        <v>0</v>
      </c>
      <c r="L20" s="151">
        <v>0</v>
      </c>
      <c r="M20" s="98">
        <f t="shared" si="1"/>
        <v>855746475</v>
      </c>
      <c r="N20" s="153">
        <f>'第２表（その４）'!L18</f>
        <v>0</v>
      </c>
      <c r="O20" s="134">
        <v>2150061</v>
      </c>
      <c r="P20" s="98">
        <f t="shared" si="2"/>
        <v>857896536</v>
      </c>
      <c r="Q20" s="90" t="s">
        <v>24</v>
      </c>
    </row>
    <row r="21" spans="1:17" s="149" customFormat="1" ht="20.25" customHeight="1">
      <c r="A21" s="105" t="s">
        <v>25</v>
      </c>
      <c r="B21" s="106">
        <v>8452123</v>
      </c>
      <c r="C21" s="106">
        <v>557628490</v>
      </c>
      <c r="D21" s="106">
        <v>3143394</v>
      </c>
      <c r="E21" s="113">
        <f t="shared" si="0"/>
        <v>560771884</v>
      </c>
      <c r="F21" s="106">
        <v>76767692</v>
      </c>
      <c r="G21" s="147">
        <v>183816</v>
      </c>
      <c r="H21" s="135">
        <v>0</v>
      </c>
      <c r="I21" s="106">
        <v>1680840</v>
      </c>
      <c r="J21" s="147">
        <v>600000</v>
      </c>
      <c r="K21" s="152">
        <v>0</v>
      </c>
      <c r="L21" s="152">
        <v>0</v>
      </c>
      <c r="M21" s="98">
        <f t="shared" si="1"/>
        <v>640004232</v>
      </c>
      <c r="N21" s="155">
        <f>'第２表（その４）'!L19</f>
        <v>0</v>
      </c>
      <c r="O21" s="134">
        <v>2039975</v>
      </c>
      <c r="P21" s="98">
        <f t="shared" si="2"/>
        <v>642044207</v>
      </c>
      <c r="Q21" s="111" t="s">
        <v>25</v>
      </c>
    </row>
    <row r="22" spans="1:17" s="149" customFormat="1" ht="20.25" customHeight="1">
      <c r="A22" s="86" t="s">
        <v>189</v>
      </c>
      <c r="B22" s="97">
        <v>9242987</v>
      </c>
      <c r="C22" s="97">
        <v>461660170</v>
      </c>
      <c r="D22" s="97">
        <v>2184955</v>
      </c>
      <c r="E22" s="112">
        <f t="shared" si="0"/>
        <v>463845125</v>
      </c>
      <c r="F22" s="97">
        <v>68984432</v>
      </c>
      <c r="G22" s="148">
        <v>12896</v>
      </c>
      <c r="H22" s="134">
        <v>0</v>
      </c>
      <c r="I22" s="97">
        <v>1260000</v>
      </c>
      <c r="J22" s="145">
        <v>550000</v>
      </c>
      <c r="K22" s="151">
        <v>0</v>
      </c>
      <c r="L22" s="151">
        <v>0</v>
      </c>
      <c r="M22" s="112">
        <f t="shared" si="1"/>
        <v>534652453</v>
      </c>
      <c r="N22" s="158">
        <f>'第２表（その４）'!L20</f>
        <v>124546</v>
      </c>
      <c r="O22" s="131">
        <v>1598752</v>
      </c>
      <c r="P22" s="133">
        <f t="shared" si="2"/>
        <v>536375751</v>
      </c>
      <c r="Q22" s="90" t="s">
        <v>89</v>
      </c>
    </row>
    <row r="23" spans="1:17" s="149" customFormat="1" ht="20.25" customHeight="1">
      <c r="A23" s="86" t="s">
        <v>92</v>
      </c>
      <c r="B23" s="97">
        <v>10656727</v>
      </c>
      <c r="C23" s="97">
        <v>999865038</v>
      </c>
      <c r="D23" s="97">
        <v>5866218</v>
      </c>
      <c r="E23" s="113">
        <f t="shared" si="0"/>
        <v>1005731256</v>
      </c>
      <c r="F23" s="97">
        <v>164639004</v>
      </c>
      <c r="G23" s="148">
        <v>64511</v>
      </c>
      <c r="H23" s="134">
        <v>0</v>
      </c>
      <c r="I23" s="97">
        <v>0</v>
      </c>
      <c r="J23" s="145">
        <v>1500000</v>
      </c>
      <c r="K23" s="151">
        <v>2941470</v>
      </c>
      <c r="L23" s="151">
        <v>0</v>
      </c>
      <c r="M23" s="154">
        <f t="shared" si="1"/>
        <v>1174876241</v>
      </c>
      <c r="N23" s="155">
        <f>'第２表（その４）'!L21</f>
        <v>0</v>
      </c>
      <c r="O23" s="134">
        <v>3266547</v>
      </c>
      <c r="P23" s="98">
        <f t="shared" si="2"/>
        <v>1178142788</v>
      </c>
      <c r="Q23" s="90" t="s">
        <v>90</v>
      </c>
    </row>
    <row r="24" spans="1:17" s="149" customFormat="1" ht="20.25" customHeight="1">
      <c r="A24" s="244" t="s">
        <v>190</v>
      </c>
      <c r="B24" s="150">
        <f aca="true" t="shared" si="3" ref="B24:P24">SUM(B7:B23)</f>
        <v>973975139</v>
      </c>
      <c r="C24" s="150">
        <f t="shared" si="3"/>
        <v>41727326478</v>
      </c>
      <c r="D24" s="150">
        <f t="shared" si="3"/>
        <v>309502519</v>
      </c>
      <c r="E24" s="150">
        <f t="shared" si="3"/>
        <v>42036828997</v>
      </c>
      <c r="F24" s="150">
        <f t="shared" si="3"/>
        <v>6414080757</v>
      </c>
      <c r="G24" s="150">
        <f t="shared" si="3"/>
        <v>5877922</v>
      </c>
      <c r="H24" s="150">
        <f t="shared" si="3"/>
        <v>152780</v>
      </c>
      <c r="I24" s="150">
        <f t="shared" si="3"/>
        <v>114205414</v>
      </c>
      <c r="J24" s="150">
        <f t="shared" si="3"/>
        <v>47650000</v>
      </c>
      <c r="K24" s="150">
        <f t="shared" si="3"/>
        <v>2941470</v>
      </c>
      <c r="L24" s="150">
        <f t="shared" si="3"/>
        <v>360139</v>
      </c>
      <c r="M24" s="150">
        <f t="shared" si="3"/>
        <v>48622097479</v>
      </c>
      <c r="N24" s="150">
        <f t="shared" si="3"/>
        <v>2723557</v>
      </c>
      <c r="O24" s="150">
        <f t="shared" si="3"/>
        <v>138802357</v>
      </c>
      <c r="P24" s="150">
        <f t="shared" si="3"/>
        <v>48763623393</v>
      </c>
      <c r="Q24" s="250" t="s">
        <v>196</v>
      </c>
    </row>
    <row r="25" s="118" customFormat="1" ht="12.75"/>
    <row r="26" s="118" customFormat="1" ht="12.75"/>
    <row r="27" spans="1:19" s="118" customFormat="1" ht="21" thickBot="1">
      <c r="A27" s="5" t="s">
        <v>194</v>
      </c>
      <c r="B27" s="12"/>
      <c r="N27" s="164"/>
      <c r="R27" s="118" t="s">
        <v>183</v>
      </c>
      <c r="S27" s="121" t="s">
        <v>195</v>
      </c>
    </row>
    <row r="28" spans="1:19" s="118" customFormat="1" ht="12.75">
      <c r="A28" s="445" t="s">
        <v>6</v>
      </c>
      <c r="B28" s="448" t="s">
        <v>52</v>
      </c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50"/>
      <c r="S28" s="121" t="s">
        <v>195</v>
      </c>
    </row>
    <row r="29" spans="1:19" s="118" customFormat="1" ht="13.5" customHeight="1">
      <c r="A29" s="446"/>
      <c r="B29" s="451" t="s">
        <v>228</v>
      </c>
      <c r="C29" s="452"/>
      <c r="D29" s="452"/>
      <c r="E29" s="453"/>
      <c r="F29" s="454" t="s">
        <v>232</v>
      </c>
      <c r="G29" s="457" t="s">
        <v>157</v>
      </c>
      <c r="H29" s="458"/>
      <c r="I29" s="459"/>
      <c r="J29" s="436" t="s">
        <v>233</v>
      </c>
      <c r="K29" s="442" t="s">
        <v>158</v>
      </c>
      <c r="L29" s="442" t="s">
        <v>93</v>
      </c>
      <c r="M29" s="442" t="s">
        <v>182</v>
      </c>
      <c r="N29" s="442" t="s">
        <v>159</v>
      </c>
      <c r="O29" s="436" t="s">
        <v>251</v>
      </c>
      <c r="P29" s="436" t="s">
        <v>235</v>
      </c>
      <c r="Q29" s="442" t="s">
        <v>160</v>
      </c>
      <c r="R29" s="439" t="s">
        <v>6</v>
      </c>
      <c r="S29" s="121" t="s">
        <v>195</v>
      </c>
    </row>
    <row r="30" spans="1:19" s="118" customFormat="1" ht="12.75">
      <c r="A30" s="446"/>
      <c r="B30" s="460" t="s">
        <v>229</v>
      </c>
      <c r="C30" s="460" t="s">
        <v>230</v>
      </c>
      <c r="D30" s="460" t="s">
        <v>231</v>
      </c>
      <c r="E30" s="431" t="s">
        <v>37</v>
      </c>
      <c r="F30" s="455"/>
      <c r="G30" s="442" t="s">
        <v>157</v>
      </c>
      <c r="H30" s="87" t="s">
        <v>161</v>
      </c>
      <c r="I30" s="87" t="s">
        <v>162</v>
      </c>
      <c r="J30" s="437"/>
      <c r="K30" s="443"/>
      <c r="L30" s="443"/>
      <c r="M30" s="443"/>
      <c r="N30" s="443"/>
      <c r="O30" s="443"/>
      <c r="P30" s="437"/>
      <c r="Q30" s="443"/>
      <c r="R30" s="440"/>
      <c r="S30" s="121" t="s">
        <v>195</v>
      </c>
    </row>
    <row r="31" spans="1:20" s="118" customFormat="1" ht="12.75">
      <c r="A31" s="447"/>
      <c r="B31" s="461"/>
      <c r="C31" s="461"/>
      <c r="D31" s="461"/>
      <c r="E31" s="383"/>
      <c r="F31" s="456"/>
      <c r="G31" s="444"/>
      <c r="H31" s="92" t="s">
        <v>163</v>
      </c>
      <c r="I31" s="92" t="s">
        <v>164</v>
      </c>
      <c r="J31" s="438"/>
      <c r="K31" s="444"/>
      <c r="L31" s="444"/>
      <c r="M31" s="444"/>
      <c r="N31" s="444"/>
      <c r="O31" s="444"/>
      <c r="P31" s="438"/>
      <c r="Q31" s="444"/>
      <c r="R31" s="441"/>
      <c r="S31" s="121" t="s">
        <v>195</v>
      </c>
      <c r="T31" s="118" t="s">
        <v>234</v>
      </c>
    </row>
    <row r="32" spans="1:21" s="118" customFormat="1" ht="20.25" customHeight="1">
      <c r="A32" s="86" t="s">
        <v>16</v>
      </c>
      <c r="B32" s="97">
        <v>4120150127</v>
      </c>
      <c r="C32" s="97">
        <v>1347601262</v>
      </c>
      <c r="D32" s="97">
        <v>426532162</v>
      </c>
      <c r="E32" s="98">
        <f>SUM(B32:D32)</f>
        <v>5894283551</v>
      </c>
      <c r="F32" s="97">
        <v>0</v>
      </c>
      <c r="G32" s="131">
        <v>38326315</v>
      </c>
      <c r="H32" s="131">
        <v>92278319</v>
      </c>
      <c r="I32" s="131">
        <v>0</v>
      </c>
      <c r="J32" s="131">
        <v>80250732</v>
      </c>
      <c r="K32" s="100">
        <v>848000</v>
      </c>
      <c r="L32" s="165">
        <v>47410497</v>
      </c>
      <c r="M32" s="112">
        <f>SUM(,B7,P7,E32,F32,G32,H32,I32,J32,K32,L32)</f>
        <v>21003686457</v>
      </c>
      <c r="N32" s="100">
        <v>130004985</v>
      </c>
      <c r="O32" s="100">
        <v>0</v>
      </c>
      <c r="P32" s="134">
        <v>0</v>
      </c>
      <c r="Q32" s="112">
        <f>SUM(M32,N32,O32,P32)</f>
        <v>21133691442</v>
      </c>
      <c r="R32" s="146" t="s">
        <v>16</v>
      </c>
      <c r="S32" s="121" t="s">
        <v>195</v>
      </c>
      <c r="T32" s="118">
        <v>23179227502</v>
      </c>
      <c r="U32" s="296" t="str">
        <f>IF(Q32=T32,"○","×")</f>
        <v>×</v>
      </c>
    </row>
    <row r="33" spans="1:21" s="118" customFormat="1" ht="20.25" customHeight="1">
      <c r="A33" s="86" t="s">
        <v>17</v>
      </c>
      <c r="B33" s="97">
        <v>1173681257</v>
      </c>
      <c r="C33" s="97">
        <v>374800677</v>
      </c>
      <c r="D33" s="97">
        <v>117969035</v>
      </c>
      <c r="E33" s="98">
        <f aca="true" t="shared" si="4" ref="E33:E48">SUM(B33:D33)</f>
        <v>1666450969</v>
      </c>
      <c r="F33" s="97">
        <v>0</v>
      </c>
      <c r="G33" s="134">
        <v>18014016</v>
      </c>
      <c r="H33" s="134">
        <v>19006602</v>
      </c>
      <c r="I33" s="134">
        <v>0</v>
      </c>
      <c r="J33" s="134">
        <v>27053462</v>
      </c>
      <c r="K33" s="166">
        <v>21630150</v>
      </c>
      <c r="L33" s="167">
        <v>19826815</v>
      </c>
      <c r="M33" s="154">
        <f aca="true" t="shared" si="5" ref="M33:M48">SUM(,B8,P8,E33,F33,G33,H33,I33,J33,K33,L33)</f>
        <v>6398697339</v>
      </c>
      <c r="N33" s="166">
        <v>2165</v>
      </c>
      <c r="O33" s="168">
        <v>0</v>
      </c>
      <c r="P33" s="134">
        <v>0</v>
      </c>
      <c r="Q33" s="154">
        <f aca="true" t="shared" si="6" ref="Q33:Q48">SUM(M33,N33,O33,P33)</f>
        <v>6398699504</v>
      </c>
      <c r="R33" s="90" t="s">
        <v>17</v>
      </c>
      <c r="S33" s="121" t="s">
        <v>195</v>
      </c>
      <c r="T33" s="118">
        <v>6549977817</v>
      </c>
      <c r="U33" s="296" t="str">
        <f aca="true" t="shared" si="7" ref="U33:U48">IF(Q33=T33,"○","×")</f>
        <v>×</v>
      </c>
    </row>
    <row r="34" spans="1:21" s="118" customFormat="1" ht="20.25" customHeight="1">
      <c r="A34" s="86" t="s">
        <v>18</v>
      </c>
      <c r="B34" s="97">
        <v>517220869</v>
      </c>
      <c r="C34" s="97">
        <v>175185749</v>
      </c>
      <c r="D34" s="97">
        <v>60242549</v>
      </c>
      <c r="E34" s="98">
        <f t="shared" si="4"/>
        <v>752649167</v>
      </c>
      <c r="F34" s="97">
        <v>0</v>
      </c>
      <c r="G34" s="134">
        <v>5889350</v>
      </c>
      <c r="H34" s="134">
        <v>30065510</v>
      </c>
      <c r="I34" s="134">
        <v>0</v>
      </c>
      <c r="J34" s="134">
        <v>4448872</v>
      </c>
      <c r="K34" s="166">
        <v>0</v>
      </c>
      <c r="L34" s="167">
        <v>2574953</v>
      </c>
      <c r="M34" s="154">
        <f t="shared" si="5"/>
        <v>2929371210</v>
      </c>
      <c r="N34" s="166">
        <v>25616000</v>
      </c>
      <c r="O34" s="168">
        <v>0</v>
      </c>
      <c r="P34" s="134">
        <v>0</v>
      </c>
      <c r="Q34" s="154">
        <f t="shared" si="6"/>
        <v>2954987210</v>
      </c>
      <c r="R34" s="90" t="s">
        <v>18</v>
      </c>
      <c r="S34" s="121" t="s">
        <v>195</v>
      </c>
      <c r="T34" s="118">
        <v>3102462128</v>
      </c>
      <c r="U34" s="296" t="str">
        <f t="shared" si="7"/>
        <v>×</v>
      </c>
    </row>
    <row r="35" spans="1:21" s="118" customFormat="1" ht="20.25" customHeight="1">
      <c r="A35" s="86" t="s">
        <v>19</v>
      </c>
      <c r="B35" s="97">
        <v>611292960</v>
      </c>
      <c r="C35" s="97">
        <v>199905946</v>
      </c>
      <c r="D35" s="97">
        <v>60952193</v>
      </c>
      <c r="E35" s="98">
        <f t="shared" si="4"/>
        <v>872151099</v>
      </c>
      <c r="F35" s="97">
        <v>0</v>
      </c>
      <c r="G35" s="134">
        <v>17137899</v>
      </c>
      <c r="H35" s="134">
        <v>18091913</v>
      </c>
      <c r="I35" s="134">
        <v>0</v>
      </c>
      <c r="J35" s="134">
        <v>17740912</v>
      </c>
      <c r="K35" s="166">
        <v>14489000</v>
      </c>
      <c r="L35" s="167">
        <v>2666216</v>
      </c>
      <c r="M35" s="154">
        <f t="shared" si="5"/>
        <v>3276383515</v>
      </c>
      <c r="N35" s="166">
        <v>36297</v>
      </c>
      <c r="O35" s="168">
        <v>0</v>
      </c>
      <c r="P35" s="134">
        <v>0</v>
      </c>
      <c r="Q35" s="154">
        <f t="shared" si="6"/>
        <v>3276419812</v>
      </c>
      <c r="R35" s="90" t="s">
        <v>19</v>
      </c>
      <c r="S35" s="121" t="s">
        <v>195</v>
      </c>
      <c r="T35" s="118">
        <v>3631602082</v>
      </c>
      <c r="U35" s="296" t="str">
        <f t="shared" si="7"/>
        <v>×</v>
      </c>
    </row>
    <row r="36" spans="1:21" s="118" customFormat="1" ht="20.25" customHeight="1">
      <c r="A36" s="105" t="s">
        <v>20</v>
      </c>
      <c r="B36" s="97">
        <v>388630493</v>
      </c>
      <c r="C36" s="97">
        <v>124081814</v>
      </c>
      <c r="D36" s="97">
        <v>37914096</v>
      </c>
      <c r="E36" s="98">
        <f t="shared" si="4"/>
        <v>550626403</v>
      </c>
      <c r="F36" s="97">
        <v>0</v>
      </c>
      <c r="G36" s="134">
        <v>15597166</v>
      </c>
      <c r="H36" s="134">
        <v>14072018</v>
      </c>
      <c r="I36" s="134">
        <v>0</v>
      </c>
      <c r="J36" s="134">
        <v>5260263</v>
      </c>
      <c r="K36" s="166">
        <v>0</v>
      </c>
      <c r="L36" s="167">
        <v>1810903</v>
      </c>
      <c r="M36" s="154">
        <f t="shared" si="5"/>
        <v>2332815550</v>
      </c>
      <c r="N36" s="166">
        <v>141073</v>
      </c>
      <c r="O36" s="168">
        <v>0</v>
      </c>
      <c r="P36" s="134">
        <v>0</v>
      </c>
      <c r="Q36" s="154">
        <f t="shared" si="6"/>
        <v>2332956623</v>
      </c>
      <c r="R36" s="111" t="s">
        <v>20</v>
      </c>
      <c r="S36" s="121" t="s">
        <v>195</v>
      </c>
      <c r="T36" s="118">
        <v>2487045869</v>
      </c>
      <c r="U36" s="296" t="str">
        <f t="shared" si="7"/>
        <v>×</v>
      </c>
    </row>
    <row r="37" spans="1:21" s="118" customFormat="1" ht="20.25" customHeight="1">
      <c r="A37" s="86" t="s">
        <v>21</v>
      </c>
      <c r="B37" s="132">
        <v>1173095327</v>
      </c>
      <c r="C37" s="132">
        <v>385299637</v>
      </c>
      <c r="D37" s="131">
        <v>137634130</v>
      </c>
      <c r="E37" s="133">
        <f t="shared" si="4"/>
        <v>1696029094</v>
      </c>
      <c r="F37" s="131">
        <v>0</v>
      </c>
      <c r="G37" s="131">
        <v>13212243</v>
      </c>
      <c r="H37" s="131">
        <v>22687154</v>
      </c>
      <c r="I37" s="131">
        <v>0</v>
      </c>
      <c r="J37" s="131">
        <v>23867665</v>
      </c>
      <c r="K37" s="169">
        <v>0</v>
      </c>
      <c r="L37" s="170">
        <v>10522079</v>
      </c>
      <c r="M37" s="112">
        <f t="shared" si="5"/>
        <v>5952310743</v>
      </c>
      <c r="N37" s="169">
        <v>10000</v>
      </c>
      <c r="O37" s="171">
        <v>0</v>
      </c>
      <c r="P37" s="131">
        <v>0</v>
      </c>
      <c r="Q37" s="112">
        <f t="shared" si="6"/>
        <v>5952320743</v>
      </c>
      <c r="R37" s="90" t="s">
        <v>21</v>
      </c>
      <c r="S37" s="121" t="s">
        <v>195</v>
      </c>
      <c r="T37" s="118">
        <v>6541600272</v>
      </c>
      <c r="U37" s="296" t="str">
        <f t="shared" si="7"/>
        <v>×</v>
      </c>
    </row>
    <row r="38" spans="1:21" s="118" customFormat="1" ht="20.25" customHeight="1">
      <c r="A38" s="86" t="s">
        <v>110</v>
      </c>
      <c r="B38" s="97">
        <v>521416425</v>
      </c>
      <c r="C38" s="97">
        <v>167416661</v>
      </c>
      <c r="D38" s="134">
        <v>52661929</v>
      </c>
      <c r="E38" s="98">
        <f t="shared" si="4"/>
        <v>741495015</v>
      </c>
      <c r="F38" s="134">
        <v>0</v>
      </c>
      <c r="G38" s="134">
        <v>8271826</v>
      </c>
      <c r="H38" s="134">
        <v>7706907</v>
      </c>
      <c r="I38" s="134">
        <v>0</v>
      </c>
      <c r="J38" s="134">
        <v>18469769</v>
      </c>
      <c r="K38" s="166">
        <v>0</v>
      </c>
      <c r="L38" s="167">
        <v>2674921</v>
      </c>
      <c r="M38" s="154">
        <f t="shared" si="5"/>
        <v>2856594327</v>
      </c>
      <c r="N38" s="166">
        <v>414000</v>
      </c>
      <c r="O38" s="168">
        <v>0</v>
      </c>
      <c r="P38" s="134">
        <v>0</v>
      </c>
      <c r="Q38" s="154">
        <f t="shared" si="6"/>
        <v>2857008327</v>
      </c>
      <c r="R38" s="90" t="s">
        <v>84</v>
      </c>
      <c r="S38" s="121" t="s">
        <v>195</v>
      </c>
      <c r="T38" s="118">
        <v>3130628196</v>
      </c>
      <c r="U38" s="296" t="str">
        <f t="shared" si="7"/>
        <v>×</v>
      </c>
    </row>
    <row r="39" spans="1:21" s="118" customFormat="1" ht="20.25" customHeight="1">
      <c r="A39" s="86" t="s">
        <v>112</v>
      </c>
      <c r="B39" s="97">
        <v>1388799277</v>
      </c>
      <c r="C39" s="97">
        <v>454764080</v>
      </c>
      <c r="D39" s="134">
        <v>144928442</v>
      </c>
      <c r="E39" s="98">
        <f t="shared" si="4"/>
        <v>1988491799</v>
      </c>
      <c r="F39" s="134">
        <v>0</v>
      </c>
      <c r="G39" s="134">
        <v>19140088</v>
      </c>
      <c r="H39" s="134">
        <v>36356844</v>
      </c>
      <c r="I39" s="134">
        <v>0</v>
      </c>
      <c r="J39" s="134">
        <v>11366063</v>
      </c>
      <c r="K39" s="166">
        <v>3188514</v>
      </c>
      <c r="L39" s="167">
        <v>9607700</v>
      </c>
      <c r="M39" s="154">
        <f t="shared" si="5"/>
        <v>7360468018</v>
      </c>
      <c r="N39" s="166">
        <v>30033000</v>
      </c>
      <c r="O39" s="168">
        <v>0</v>
      </c>
      <c r="P39" s="134">
        <v>0</v>
      </c>
      <c r="Q39" s="154">
        <f t="shared" si="6"/>
        <v>7390501018</v>
      </c>
      <c r="R39" s="90" t="s">
        <v>85</v>
      </c>
      <c r="S39" s="121" t="s">
        <v>195</v>
      </c>
      <c r="T39" s="118">
        <v>7635532235</v>
      </c>
      <c r="U39" s="296" t="str">
        <f t="shared" si="7"/>
        <v>×</v>
      </c>
    </row>
    <row r="40" spans="1:21" s="118" customFormat="1" ht="20.25" customHeight="1">
      <c r="A40" s="86" t="s">
        <v>114</v>
      </c>
      <c r="B40" s="97">
        <v>1484708663</v>
      </c>
      <c r="C40" s="97">
        <v>495597523</v>
      </c>
      <c r="D40" s="134">
        <v>156081385</v>
      </c>
      <c r="E40" s="98">
        <f t="shared" si="4"/>
        <v>2136387571</v>
      </c>
      <c r="F40" s="134">
        <v>0</v>
      </c>
      <c r="G40" s="134">
        <v>20253657</v>
      </c>
      <c r="H40" s="134">
        <v>13973622</v>
      </c>
      <c r="I40" s="134">
        <v>0</v>
      </c>
      <c r="J40" s="134">
        <v>14224067</v>
      </c>
      <c r="K40" s="166">
        <v>0</v>
      </c>
      <c r="L40" s="167">
        <v>10619301</v>
      </c>
      <c r="M40" s="154">
        <f t="shared" si="5"/>
        <v>7720171709</v>
      </c>
      <c r="N40" s="166">
        <v>164125</v>
      </c>
      <c r="O40" s="168">
        <v>0</v>
      </c>
      <c r="P40" s="134">
        <v>0</v>
      </c>
      <c r="Q40" s="154">
        <f t="shared" si="6"/>
        <v>7720335834</v>
      </c>
      <c r="R40" s="90" t="s">
        <v>86</v>
      </c>
      <c r="S40" s="121" t="s">
        <v>195</v>
      </c>
      <c r="T40" s="118">
        <v>8290056865</v>
      </c>
      <c r="U40" s="296" t="str">
        <f t="shared" si="7"/>
        <v>×</v>
      </c>
    </row>
    <row r="41" spans="1:21" s="118" customFormat="1" ht="20.25" customHeight="1">
      <c r="A41" s="105" t="s">
        <v>22</v>
      </c>
      <c r="B41" s="106">
        <v>303062013</v>
      </c>
      <c r="C41" s="106">
        <v>88500367</v>
      </c>
      <c r="D41" s="135">
        <v>29896191</v>
      </c>
      <c r="E41" s="107">
        <f t="shared" si="4"/>
        <v>421458571</v>
      </c>
      <c r="F41" s="135">
        <v>0</v>
      </c>
      <c r="G41" s="135">
        <v>3528304</v>
      </c>
      <c r="H41" s="135">
        <v>8838278</v>
      </c>
      <c r="I41" s="135">
        <v>0</v>
      </c>
      <c r="J41" s="135">
        <v>8627305</v>
      </c>
      <c r="K41" s="172">
        <v>0</v>
      </c>
      <c r="L41" s="173">
        <v>2393780</v>
      </c>
      <c r="M41" s="113">
        <f t="shared" si="5"/>
        <v>1629026036</v>
      </c>
      <c r="N41" s="172">
        <v>20024027</v>
      </c>
      <c r="O41" s="174">
        <v>0</v>
      </c>
      <c r="P41" s="135">
        <v>0</v>
      </c>
      <c r="Q41" s="113">
        <f t="shared" si="6"/>
        <v>1649050063</v>
      </c>
      <c r="R41" s="111" t="s">
        <v>22</v>
      </c>
      <c r="S41" s="121" t="s">
        <v>195</v>
      </c>
      <c r="T41" s="118">
        <v>1604890985</v>
      </c>
      <c r="U41" s="296" t="str">
        <f t="shared" si="7"/>
        <v>×</v>
      </c>
    </row>
    <row r="42" spans="1:21" s="118" customFormat="1" ht="20.25" customHeight="1">
      <c r="A42" s="86" t="s">
        <v>23</v>
      </c>
      <c r="B42" s="97">
        <v>53728387</v>
      </c>
      <c r="C42" s="97">
        <v>17962775</v>
      </c>
      <c r="D42" s="97">
        <v>5519738</v>
      </c>
      <c r="E42" s="98">
        <f t="shared" si="4"/>
        <v>77210900</v>
      </c>
      <c r="F42" s="131">
        <v>0</v>
      </c>
      <c r="G42" s="131">
        <v>288039</v>
      </c>
      <c r="H42" s="131">
        <v>1687881</v>
      </c>
      <c r="I42" s="131">
        <v>18724261</v>
      </c>
      <c r="J42" s="131">
        <v>0</v>
      </c>
      <c r="K42" s="169">
        <v>1100000</v>
      </c>
      <c r="L42" s="170">
        <v>763074</v>
      </c>
      <c r="M42" s="112">
        <f t="shared" si="5"/>
        <v>264207793</v>
      </c>
      <c r="N42" s="169">
        <v>1806</v>
      </c>
      <c r="O42" s="171">
        <v>0</v>
      </c>
      <c r="P42" s="131">
        <v>0</v>
      </c>
      <c r="Q42" s="112">
        <f t="shared" si="6"/>
        <v>264209599</v>
      </c>
      <c r="R42" s="146" t="s">
        <v>23</v>
      </c>
      <c r="S42" s="121" t="s">
        <v>195</v>
      </c>
      <c r="T42" s="118">
        <v>319383063</v>
      </c>
      <c r="U42" s="296" t="str">
        <f t="shared" si="7"/>
        <v>×</v>
      </c>
    </row>
    <row r="43" spans="1:21" s="118" customFormat="1" ht="20.25" customHeight="1">
      <c r="A43" s="86" t="s">
        <v>120</v>
      </c>
      <c r="B43" s="97">
        <v>195923009</v>
      </c>
      <c r="C43" s="97">
        <v>67486677</v>
      </c>
      <c r="D43" s="97">
        <v>18001737</v>
      </c>
      <c r="E43" s="98">
        <f t="shared" si="4"/>
        <v>281411423</v>
      </c>
      <c r="F43" s="134">
        <v>0</v>
      </c>
      <c r="G43" s="134">
        <v>2015436</v>
      </c>
      <c r="H43" s="134">
        <v>8482209</v>
      </c>
      <c r="I43" s="134">
        <v>0</v>
      </c>
      <c r="J43" s="134">
        <v>9365547</v>
      </c>
      <c r="K43" s="166">
        <v>1574000</v>
      </c>
      <c r="L43" s="167">
        <v>1629910</v>
      </c>
      <c r="M43" s="154">
        <f t="shared" si="5"/>
        <v>1081197834</v>
      </c>
      <c r="N43" s="166">
        <v>131075</v>
      </c>
      <c r="O43" s="168">
        <v>0</v>
      </c>
      <c r="P43" s="134">
        <v>0</v>
      </c>
      <c r="Q43" s="154">
        <f t="shared" si="6"/>
        <v>1081328909</v>
      </c>
      <c r="R43" s="90" t="s">
        <v>87</v>
      </c>
      <c r="S43" s="121" t="s">
        <v>195</v>
      </c>
      <c r="T43" s="118">
        <v>1095188408</v>
      </c>
      <c r="U43" s="296" t="str">
        <f t="shared" si="7"/>
        <v>×</v>
      </c>
    </row>
    <row r="44" spans="1:21" s="118" customFormat="1" ht="20.25" customHeight="1">
      <c r="A44" s="86" t="s">
        <v>123</v>
      </c>
      <c r="B44" s="97">
        <v>424075126</v>
      </c>
      <c r="C44" s="97">
        <v>128427688</v>
      </c>
      <c r="D44" s="97">
        <v>40587510</v>
      </c>
      <c r="E44" s="98">
        <f t="shared" si="4"/>
        <v>593090324</v>
      </c>
      <c r="F44" s="134">
        <v>0</v>
      </c>
      <c r="G44" s="134">
        <v>5903291</v>
      </c>
      <c r="H44" s="134">
        <v>8170224</v>
      </c>
      <c r="I44" s="134">
        <v>0</v>
      </c>
      <c r="J44" s="134">
        <v>13394765</v>
      </c>
      <c r="K44" s="166">
        <v>0</v>
      </c>
      <c r="L44" s="167">
        <v>4234220</v>
      </c>
      <c r="M44" s="154">
        <f t="shared" si="5"/>
        <v>2215657979</v>
      </c>
      <c r="N44" s="166">
        <v>32012066</v>
      </c>
      <c r="O44" s="168">
        <v>0</v>
      </c>
      <c r="P44" s="134">
        <v>0</v>
      </c>
      <c r="Q44" s="154">
        <f t="shared" si="6"/>
        <v>2247670045</v>
      </c>
      <c r="R44" s="90" t="s">
        <v>88</v>
      </c>
      <c r="S44" s="121" t="s">
        <v>195</v>
      </c>
      <c r="T44" s="118">
        <v>2329382151</v>
      </c>
      <c r="U44" s="296" t="str">
        <f t="shared" si="7"/>
        <v>×</v>
      </c>
    </row>
    <row r="45" spans="1:21" s="118" customFormat="1" ht="20.25" customHeight="1">
      <c r="A45" s="86" t="s">
        <v>24</v>
      </c>
      <c r="B45" s="97">
        <v>212062694</v>
      </c>
      <c r="C45" s="97">
        <v>61276184</v>
      </c>
      <c r="D45" s="97">
        <v>16867681</v>
      </c>
      <c r="E45" s="98">
        <f t="shared" si="4"/>
        <v>290206559</v>
      </c>
      <c r="F45" s="134">
        <v>0</v>
      </c>
      <c r="G45" s="134">
        <v>10511348</v>
      </c>
      <c r="H45" s="134">
        <v>10994061</v>
      </c>
      <c r="I45" s="134">
        <v>0</v>
      </c>
      <c r="J45" s="134">
        <v>4339157</v>
      </c>
      <c r="K45" s="166">
        <v>0</v>
      </c>
      <c r="L45" s="167">
        <v>954549</v>
      </c>
      <c r="M45" s="154">
        <f t="shared" si="5"/>
        <v>1182189826</v>
      </c>
      <c r="N45" s="166">
        <v>0</v>
      </c>
      <c r="O45" s="168">
        <v>0</v>
      </c>
      <c r="P45" s="134">
        <v>0</v>
      </c>
      <c r="Q45" s="154">
        <f t="shared" si="6"/>
        <v>1182189826</v>
      </c>
      <c r="R45" s="90" t="s">
        <v>24</v>
      </c>
      <c r="S45" s="121" t="s">
        <v>195</v>
      </c>
      <c r="T45" s="118">
        <v>1196842047</v>
      </c>
      <c r="U45" s="296" t="str">
        <f t="shared" si="7"/>
        <v>×</v>
      </c>
    </row>
    <row r="46" spans="1:21" s="118" customFormat="1" ht="20.25" customHeight="1">
      <c r="A46" s="105" t="s">
        <v>25</v>
      </c>
      <c r="B46" s="97">
        <v>181319319</v>
      </c>
      <c r="C46" s="97">
        <v>65539230</v>
      </c>
      <c r="D46" s="97">
        <v>18489534</v>
      </c>
      <c r="E46" s="98">
        <f t="shared" si="4"/>
        <v>265348083</v>
      </c>
      <c r="F46" s="135">
        <v>0</v>
      </c>
      <c r="G46" s="135">
        <v>624024</v>
      </c>
      <c r="H46" s="135">
        <v>14356854</v>
      </c>
      <c r="I46" s="135">
        <v>0</v>
      </c>
      <c r="J46" s="135">
        <v>0</v>
      </c>
      <c r="K46" s="172">
        <v>25773180</v>
      </c>
      <c r="L46" s="173">
        <v>1268728</v>
      </c>
      <c r="M46" s="113">
        <f t="shared" si="5"/>
        <v>957867199</v>
      </c>
      <c r="N46" s="172">
        <v>24554</v>
      </c>
      <c r="O46" s="174">
        <v>0</v>
      </c>
      <c r="P46" s="135">
        <v>0</v>
      </c>
      <c r="Q46" s="113">
        <f t="shared" si="6"/>
        <v>957891753</v>
      </c>
      <c r="R46" s="111" t="s">
        <v>25</v>
      </c>
      <c r="S46" s="121" t="s">
        <v>195</v>
      </c>
      <c r="T46" s="118">
        <v>1123553208</v>
      </c>
      <c r="U46" s="296" t="str">
        <f t="shared" si="7"/>
        <v>×</v>
      </c>
    </row>
    <row r="47" spans="1:21" s="118" customFormat="1" ht="20.25" customHeight="1">
      <c r="A47" s="86" t="s">
        <v>189</v>
      </c>
      <c r="B47" s="132">
        <v>141809497</v>
      </c>
      <c r="C47" s="132">
        <v>48196975</v>
      </c>
      <c r="D47" s="131">
        <v>15923859</v>
      </c>
      <c r="E47" s="133">
        <f t="shared" si="4"/>
        <v>205930331</v>
      </c>
      <c r="F47" s="131">
        <v>0</v>
      </c>
      <c r="G47" s="131">
        <v>17753720</v>
      </c>
      <c r="H47" s="131">
        <v>7573574</v>
      </c>
      <c r="I47" s="131">
        <v>0</v>
      </c>
      <c r="J47" s="131">
        <v>2748785</v>
      </c>
      <c r="K47" s="169">
        <v>1100000</v>
      </c>
      <c r="L47" s="170">
        <v>426590</v>
      </c>
      <c r="M47" s="112">
        <f t="shared" si="5"/>
        <v>781151738</v>
      </c>
      <c r="N47" s="169">
        <v>19744</v>
      </c>
      <c r="O47" s="171">
        <v>0</v>
      </c>
      <c r="P47" s="131">
        <v>0</v>
      </c>
      <c r="Q47" s="112">
        <f t="shared" si="6"/>
        <v>781171482</v>
      </c>
      <c r="R47" s="90" t="s">
        <v>89</v>
      </c>
      <c r="S47" s="121" t="s">
        <v>195</v>
      </c>
      <c r="T47" s="118">
        <v>845443822</v>
      </c>
      <c r="U47" s="296" t="str">
        <f t="shared" si="7"/>
        <v>×</v>
      </c>
    </row>
    <row r="48" spans="1:21" s="118" customFormat="1" ht="20.25" customHeight="1">
      <c r="A48" s="86" t="s">
        <v>92</v>
      </c>
      <c r="B48" s="97">
        <v>302419910</v>
      </c>
      <c r="C48" s="97">
        <v>92702092</v>
      </c>
      <c r="D48" s="97">
        <v>32434956</v>
      </c>
      <c r="E48" s="98">
        <f t="shared" si="4"/>
        <v>427556958</v>
      </c>
      <c r="F48" s="135">
        <v>0</v>
      </c>
      <c r="G48" s="135">
        <v>3843341</v>
      </c>
      <c r="H48" s="135">
        <v>8656912</v>
      </c>
      <c r="I48" s="135">
        <v>35745800</v>
      </c>
      <c r="J48" s="135">
        <v>10266402</v>
      </c>
      <c r="K48" s="172">
        <v>886000</v>
      </c>
      <c r="L48" s="173">
        <v>623475</v>
      </c>
      <c r="M48" s="113">
        <f t="shared" si="5"/>
        <v>1676378403</v>
      </c>
      <c r="N48" s="172">
        <v>83892</v>
      </c>
      <c r="O48" s="174">
        <v>0</v>
      </c>
      <c r="P48" s="135">
        <v>0</v>
      </c>
      <c r="Q48" s="113">
        <f t="shared" si="6"/>
        <v>1676462295</v>
      </c>
      <c r="R48" s="90" t="s">
        <v>90</v>
      </c>
      <c r="S48" s="121" t="s">
        <v>195</v>
      </c>
      <c r="T48" s="118">
        <v>1823953388</v>
      </c>
      <c r="U48" s="296" t="str">
        <f t="shared" si="7"/>
        <v>×</v>
      </c>
    </row>
    <row r="49" spans="1:19" s="118" customFormat="1" ht="20.25" customHeight="1">
      <c r="A49" s="244" t="s">
        <v>190</v>
      </c>
      <c r="B49" s="150">
        <f aca="true" t="shared" si="8" ref="B49:J49">SUM(B32:B48)</f>
        <v>13193395353</v>
      </c>
      <c r="C49" s="150">
        <f t="shared" si="8"/>
        <v>4294745337</v>
      </c>
      <c r="D49" s="150">
        <f t="shared" si="8"/>
        <v>1372637127</v>
      </c>
      <c r="E49" s="150">
        <f t="shared" si="8"/>
        <v>18860777817</v>
      </c>
      <c r="F49" s="150">
        <f t="shared" si="8"/>
        <v>0</v>
      </c>
      <c r="G49" s="150">
        <f t="shared" si="8"/>
        <v>200310063</v>
      </c>
      <c r="H49" s="150">
        <f t="shared" si="8"/>
        <v>322998882</v>
      </c>
      <c r="I49" s="150">
        <f t="shared" si="8"/>
        <v>54470061</v>
      </c>
      <c r="J49" s="150">
        <f t="shared" si="8"/>
        <v>251423766</v>
      </c>
      <c r="K49" s="150">
        <f aca="true" t="shared" si="9" ref="K49:Q49">SUM(K32:K48)</f>
        <v>70588844</v>
      </c>
      <c r="L49" s="150">
        <f t="shared" si="9"/>
        <v>120007711</v>
      </c>
      <c r="M49" s="150">
        <f t="shared" si="9"/>
        <v>69618175676</v>
      </c>
      <c r="N49" s="150">
        <f t="shared" si="9"/>
        <v>238718809</v>
      </c>
      <c r="O49" s="150">
        <f t="shared" si="9"/>
        <v>0</v>
      </c>
      <c r="P49" s="150">
        <f t="shared" si="9"/>
        <v>0</v>
      </c>
      <c r="Q49" s="150">
        <f t="shared" si="9"/>
        <v>69856894485</v>
      </c>
      <c r="R49" s="250" t="s">
        <v>196</v>
      </c>
      <c r="S49" s="121" t="s">
        <v>195</v>
      </c>
    </row>
    <row r="50" spans="14:22" ht="12.75">
      <c r="N50" s="164"/>
      <c r="O50" s="118"/>
      <c r="P50" s="118"/>
      <c r="Q50" s="118"/>
      <c r="R50" s="118"/>
      <c r="S50" s="121" t="s">
        <v>195</v>
      </c>
      <c r="T50" s="118"/>
      <c r="U50" s="118"/>
      <c r="V50" s="118"/>
    </row>
    <row r="51" spans="14:22" ht="12.75">
      <c r="N51" s="164"/>
      <c r="O51" s="118"/>
      <c r="P51" s="118"/>
      <c r="Q51" s="118"/>
      <c r="R51" s="118"/>
      <c r="S51" s="121" t="s">
        <v>195</v>
      </c>
      <c r="T51" s="118"/>
      <c r="U51" s="118"/>
      <c r="V51" s="118"/>
    </row>
    <row r="52" spans="14:22" ht="12.75">
      <c r="N52" s="164"/>
      <c r="O52" s="118"/>
      <c r="P52" s="118"/>
      <c r="Q52" s="118"/>
      <c r="R52" s="118"/>
      <c r="S52" s="121" t="s">
        <v>195</v>
      </c>
      <c r="T52" s="118"/>
      <c r="U52" s="118"/>
      <c r="V52" s="118"/>
    </row>
    <row r="53" spans="14:22" ht="12.75">
      <c r="N53" s="164"/>
      <c r="O53" s="118"/>
      <c r="P53" s="118"/>
      <c r="Q53" s="118"/>
      <c r="R53" s="118"/>
      <c r="S53" s="121" t="s">
        <v>195</v>
      </c>
      <c r="T53" s="118"/>
      <c r="U53" s="118"/>
      <c r="V53" s="118"/>
    </row>
  </sheetData>
  <sheetProtection/>
  <mergeCells count="37">
    <mergeCell ref="O29:O31"/>
    <mergeCell ref="D30:D31"/>
    <mergeCell ref="C30:C31"/>
    <mergeCell ref="B30:B31"/>
    <mergeCell ref="J29:J31"/>
    <mergeCell ref="K29:K31"/>
    <mergeCell ref="L29:L31"/>
    <mergeCell ref="H5:H6"/>
    <mergeCell ref="M29:M31"/>
    <mergeCell ref="B2:Q2"/>
    <mergeCell ref="B29:E29"/>
    <mergeCell ref="B28:R28"/>
    <mergeCell ref="N29:N31"/>
    <mergeCell ref="E30:E31"/>
    <mergeCell ref="F29:F31"/>
    <mergeCell ref="G29:I29"/>
    <mergeCell ref="G30:G31"/>
    <mergeCell ref="J5:J6"/>
    <mergeCell ref="P29:P31"/>
    <mergeCell ref="R29:R31"/>
    <mergeCell ref="Q29:Q31"/>
    <mergeCell ref="A28:A31"/>
    <mergeCell ref="A2:A6"/>
    <mergeCell ref="B3:B6"/>
    <mergeCell ref="C5:C6"/>
    <mergeCell ref="D5:D6"/>
    <mergeCell ref="F5:F6"/>
    <mergeCell ref="K5:K6"/>
    <mergeCell ref="Q3:Q6"/>
    <mergeCell ref="M5:M6"/>
    <mergeCell ref="P4:P6"/>
    <mergeCell ref="O4:O6"/>
    <mergeCell ref="C3:P3"/>
    <mergeCell ref="C4:M4"/>
    <mergeCell ref="E5:E6"/>
    <mergeCell ref="L5:L6"/>
    <mergeCell ref="I5:I6"/>
  </mergeCells>
  <printOptions/>
  <pageMargins left="0.7874015748031497" right="0.7874015748031497" top="0.8661417322834646" bottom="0.7086614173228347" header="0.5118110236220472" footer="0.5118110236220472"/>
  <pageSetup fitToHeight="1" fitToWidth="1" horizontalDpi="600" verticalDpi="600" orientation="landscape" paperSize="9" scale="44" r:id="rId1"/>
  <headerFooter alignWithMargins="0">
    <oddFooter>&amp;C49</oddFooter>
  </headerFooter>
  <colBreaks count="1" manualBreakCount="1">
    <brk id="18" max="48" man="1"/>
  </colBreaks>
  <ignoredErrors>
    <ignoredError sqref="E8:E23" formulaRange="1"/>
    <ignoredError sqref="E24" formula="1" formulaRange="1"/>
    <ignoredError sqref="M24:P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V34"/>
  <sheetViews>
    <sheetView view="pageBreakPreview" zoomScale="90" zoomScaleSheetLayoutView="90" workbookViewId="0" topLeftCell="K3">
      <selection activeCell="L31" sqref="L31:N33"/>
    </sheetView>
  </sheetViews>
  <sheetFormatPr defaultColWidth="8.796875" defaultRowHeight="14.25"/>
  <cols>
    <col min="1" max="1" width="11.19921875" style="0" customWidth="1"/>
    <col min="2" max="2" width="18.296875" style="0" customWidth="1"/>
    <col min="3" max="3" width="19.19921875" style="0" bestFit="1" customWidth="1"/>
    <col min="4" max="4" width="18" style="0" bestFit="1" customWidth="1"/>
    <col min="5" max="5" width="17.8984375" style="0" bestFit="1" customWidth="1"/>
    <col min="6" max="6" width="17.09765625" style="0" customWidth="1"/>
    <col min="7" max="7" width="16" style="0" customWidth="1"/>
    <col min="8" max="8" width="16.296875" style="0" bestFit="1" customWidth="1"/>
    <col min="9" max="9" width="17.19921875" style="0" bestFit="1" customWidth="1"/>
    <col min="10" max="10" width="14.296875" style="0" customWidth="1"/>
    <col min="11" max="11" width="16.3984375" style="0" bestFit="1" customWidth="1"/>
    <col min="12" max="12" width="18.296875" style="0" customWidth="1"/>
    <col min="13" max="13" width="17.19921875" style="0" bestFit="1" customWidth="1"/>
    <col min="14" max="14" width="20.3984375" style="0" bestFit="1" customWidth="1"/>
    <col min="15" max="15" width="15.09765625" style="0" customWidth="1"/>
    <col min="16" max="16" width="16.09765625" style="0" customWidth="1"/>
    <col min="17" max="17" width="14.09765625" style="0" customWidth="1"/>
    <col min="18" max="18" width="17.3984375" style="0" customWidth="1"/>
    <col min="19" max="19" width="11.796875" style="0" bestFit="1" customWidth="1"/>
  </cols>
  <sheetData>
    <row r="1" spans="1:20" s="181" customFormat="1" ht="21" thickBot="1">
      <c r="A1" s="179" t="s">
        <v>260</v>
      </c>
      <c r="B1" s="179"/>
      <c r="C1" s="180"/>
      <c r="E1" s="180"/>
      <c r="F1" s="180"/>
      <c r="G1" s="180"/>
      <c r="H1" s="180"/>
      <c r="J1" s="182"/>
      <c r="K1" s="180"/>
      <c r="M1" s="180"/>
      <c r="N1" s="180"/>
      <c r="O1" s="180"/>
      <c r="P1" s="182" t="s">
        <v>40</v>
      </c>
      <c r="Q1" s="180"/>
      <c r="R1" s="180"/>
      <c r="S1" s="183" t="s">
        <v>1</v>
      </c>
      <c r="T1" s="180"/>
    </row>
    <row r="2" spans="1:19" s="181" customFormat="1" ht="13.5" customHeight="1">
      <c r="A2" s="369" t="s">
        <v>6</v>
      </c>
      <c r="B2" s="184" t="s">
        <v>41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392" t="s">
        <v>6</v>
      </c>
    </row>
    <row r="3" spans="1:19" s="181" customFormat="1" ht="13.5" customHeight="1">
      <c r="A3" s="420"/>
      <c r="B3" s="384" t="s">
        <v>222</v>
      </c>
      <c r="C3" s="473" t="s">
        <v>137</v>
      </c>
      <c r="D3" s="474"/>
      <c r="E3" s="474"/>
      <c r="F3" s="474"/>
      <c r="G3" s="474"/>
      <c r="H3" s="474"/>
      <c r="I3" s="474"/>
      <c r="J3" s="478" t="s">
        <v>176</v>
      </c>
      <c r="K3" s="384" t="s">
        <v>138</v>
      </c>
      <c r="L3" s="475" t="s">
        <v>225</v>
      </c>
      <c r="M3" s="381" t="s">
        <v>147</v>
      </c>
      <c r="N3" s="381" t="s">
        <v>226</v>
      </c>
      <c r="O3" s="199"/>
      <c r="P3" s="200"/>
      <c r="Q3" s="422" t="s">
        <v>180</v>
      </c>
      <c r="R3" s="381" t="s">
        <v>150</v>
      </c>
      <c r="S3" s="405"/>
    </row>
    <row r="4" spans="1:19" s="181" customFormat="1" ht="13.5" customHeight="1">
      <c r="A4" s="420"/>
      <c r="B4" s="387"/>
      <c r="C4" s="33" t="s">
        <v>139</v>
      </c>
      <c r="D4" s="33" t="s">
        <v>45</v>
      </c>
      <c r="E4" s="33" t="s">
        <v>140</v>
      </c>
      <c r="F4" s="33" t="s">
        <v>141</v>
      </c>
      <c r="G4" s="33" t="s">
        <v>12</v>
      </c>
      <c r="H4" s="381" t="s">
        <v>93</v>
      </c>
      <c r="I4" s="381" t="s">
        <v>224</v>
      </c>
      <c r="J4" s="479"/>
      <c r="K4" s="387"/>
      <c r="L4" s="476"/>
      <c r="M4" s="423"/>
      <c r="N4" s="423"/>
      <c r="O4" s="201" t="s">
        <v>148</v>
      </c>
      <c r="P4" s="202" t="s">
        <v>149</v>
      </c>
      <c r="Q4" s="423"/>
      <c r="R4" s="423"/>
      <c r="S4" s="405"/>
    </row>
    <row r="5" spans="1:21" s="181" customFormat="1" ht="13.5" customHeight="1">
      <c r="A5" s="421"/>
      <c r="B5" s="389"/>
      <c r="C5" s="187" t="s">
        <v>142</v>
      </c>
      <c r="D5" s="187" t="s">
        <v>223</v>
      </c>
      <c r="E5" s="187" t="s">
        <v>143</v>
      </c>
      <c r="F5" s="187" t="s">
        <v>144</v>
      </c>
      <c r="G5" s="188" t="s">
        <v>49</v>
      </c>
      <c r="H5" s="419"/>
      <c r="I5" s="419"/>
      <c r="J5" s="480"/>
      <c r="K5" s="389"/>
      <c r="L5" s="477"/>
      <c r="M5" s="419"/>
      <c r="N5" s="419"/>
      <c r="O5" s="204"/>
      <c r="P5" s="203"/>
      <c r="Q5" s="419"/>
      <c r="R5" s="419"/>
      <c r="S5" s="406"/>
      <c r="U5" s="302" t="s">
        <v>239</v>
      </c>
    </row>
    <row r="6" spans="1:22" s="181" customFormat="1" ht="22.5" customHeight="1">
      <c r="A6" s="25" t="s">
        <v>26</v>
      </c>
      <c r="B6" s="38">
        <v>268708400</v>
      </c>
      <c r="C6" s="38">
        <v>3382473</v>
      </c>
      <c r="D6" s="38">
        <v>422998055</v>
      </c>
      <c r="E6" s="193">
        <v>3981000</v>
      </c>
      <c r="F6" s="38">
        <v>558000</v>
      </c>
      <c r="G6" s="193">
        <v>2100000</v>
      </c>
      <c r="H6" s="193">
        <v>34187000</v>
      </c>
      <c r="I6" s="189">
        <f>SUM(C6:H6)</f>
        <v>467206528</v>
      </c>
      <c r="J6" s="190">
        <v>37810268</v>
      </c>
      <c r="K6" s="38">
        <v>0</v>
      </c>
      <c r="L6" s="194">
        <v>17526000</v>
      </c>
      <c r="M6" s="193">
        <v>5701998</v>
      </c>
      <c r="N6" s="295">
        <f>B6+I6+SUM(J6:M6)</f>
        <v>796953194</v>
      </c>
      <c r="O6" s="193">
        <v>50000000</v>
      </c>
      <c r="P6" s="193">
        <v>87226988</v>
      </c>
      <c r="Q6" s="193">
        <v>0</v>
      </c>
      <c r="R6" s="295">
        <f>N6+O6+P6+Q6</f>
        <v>934180182</v>
      </c>
      <c r="S6" s="42" t="s">
        <v>26</v>
      </c>
      <c r="U6" s="297">
        <v>917769271</v>
      </c>
      <c r="V6" s="302" t="str">
        <f>IF(R6=U6,"○","×")</f>
        <v>×</v>
      </c>
    </row>
    <row r="7" spans="1:22" s="181" customFormat="1" ht="22.5" customHeight="1">
      <c r="A7" s="25" t="s">
        <v>27</v>
      </c>
      <c r="B7" s="38">
        <v>387563000</v>
      </c>
      <c r="C7" s="38">
        <v>1929664</v>
      </c>
      <c r="D7" s="38">
        <v>45168967</v>
      </c>
      <c r="E7" s="193">
        <v>833000</v>
      </c>
      <c r="F7" s="38">
        <v>81000</v>
      </c>
      <c r="G7" s="193">
        <v>1260000</v>
      </c>
      <c r="H7" s="193">
        <v>1404000</v>
      </c>
      <c r="I7" s="189">
        <f>SUM(C7:H7)</f>
        <v>50676631</v>
      </c>
      <c r="J7" s="190">
        <v>0</v>
      </c>
      <c r="K7" s="38">
        <v>0</v>
      </c>
      <c r="L7" s="194">
        <v>9612000</v>
      </c>
      <c r="M7" s="193">
        <v>14843129</v>
      </c>
      <c r="N7" s="295">
        <f>B7+I7+SUM(J7:M7)</f>
        <v>462694760</v>
      </c>
      <c r="O7" s="193">
        <v>0</v>
      </c>
      <c r="P7" s="193">
        <v>52590680</v>
      </c>
      <c r="Q7" s="193">
        <v>0</v>
      </c>
      <c r="R7" s="295">
        <f>N7+O7+P7+Q7</f>
        <v>515285440</v>
      </c>
      <c r="S7" s="42" t="s">
        <v>27</v>
      </c>
      <c r="U7" s="297">
        <v>518619762</v>
      </c>
      <c r="V7" s="302" t="str">
        <f>IF(R7=U7,"○","×")</f>
        <v>×</v>
      </c>
    </row>
    <row r="8" spans="1:22" s="181" customFormat="1" ht="22.5" customHeight="1">
      <c r="A8" s="25" t="s">
        <v>28</v>
      </c>
      <c r="B8" s="38">
        <v>105915900</v>
      </c>
      <c r="C8" s="38">
        <v>1175477</v>
      </c>
      <c r="D8" s="38">
        <v>33227308</v>
      </c>
      <c r="E8" s="193">
        <v>366000</v>
      </c>
      <c r="F8" s="38">
        <v>68000</v>
      </c>
      <c r="G8" s="193">
        <v>525000</v>
      </c>
      <c r="H8" s="193">
        <v>715000</v>
      </c>
      <c r="I8" s="189">
        <f>SUM(C8:H8)</f>
        <v>36076785</v>
      </c>
      <c r="J8" s="190">
        <v>3093080</v>
      </c>
      <c r="K8" s="38">
        <v>0</v>
      </c>
      <c r="L8" s="194">
        <v>526000</v>
      </c>
      <c r="M8" s="193">
        <v>661269</v>
      </c>
      <c r="N8" s="295">
        <f>B8+I8+SUM(J8:M8)</f>
        <v>146273034</v>
      </c>
      <c r="O8" s="193">
        <v>0</v>
      </c>
      <c r="P8" s="193">
        <v>31995613</v>
      </c>
      <c r="Q8" s="193">
        <v>0</v>
      </c>
      <c r="R8" s="295">
        <f>N8+O8+P8+Q8</f>
        <v>178268647</v>
      </c>
      <c r="S8" s="195" t="s">
        <v>28</v>
      </c>
      <c r="U8" s="297">
        <v>182620408</v>
      </c>
      <c r="V8" s="302" t="str">
        <f>IF(R8=U8,"○","×")</f>
        <v>×</v>
      </c>
    </row>
    <row r="9" spans="1:19" s="180" customFormat="1" ht="22.5" customHeight="1" thickBot="1">
      <c r="A9" s="292" t="s">
        <v>29</v>
      </c>
      <c r="B9" s="293">
        <f aca="true" t="shared" si="0" ref="B9:R9">SUM(B6:B8)</f>
        <v>762187300</v>
      </c>
      <c r="C9" s="293">
        <f t="shared" si="0"/>
        <v>6487614</v>
      </c>
      <c r="D9" s="293">
        <f t="shared" si="0"/>
        <v>501394330</v>
      </c>
      <c r="E9" s="293">
        <f t="shared" si="0"/>
        <v>5180000</v>
      </c>
      <c r="F9" s="293">
        <f t="shared" si="0"/>
        <v>707000</v>
      </c>
      <c r="G9" s="293">
        <f t="shared" si="0"/>
        <v>3885000</v>
      </c>
      <c r="H9" s="293">
        <f t="shared" si="0"/>
        <v>36306000</v>
      </c>
      <c r="I9" s="293">
        <f t="shared" si="0"/>
        <v>553959944</v>
      </c>
      <c r="J9" s="293">
        <f t="shared" si="0"/>
        <v>40903348</v>
      </c>
      <c r="K9" s="293">
        <f t="shared" si="0"/>
        <v>0</v>
      </c>
      <c r="L9" s="293">
        <f t="shared" si="0"/>
        <v>27664000</v>
      </c>
      <c r="M9" s="293">
        <f t="shared" si="0"/>
        <v>21206396</v>
      </c>
      <c r="N9" s="293">
        <f t="shared" si="0"/>
        <v>1405920988</v>
      </c>
      <c r="O9" s="293">
        <f t="shared" si="0"/>
        <v>50000000</v>
      </c>
      <c r="P9" s="293">
        <f t="shared" si="0"/>
        <v>171813281</v>
      </c>
      <c r="Q9" s="293">
        <f t="shared" si="0"/>
        <v>0</v>
      </c>
      <c r="R9" s="293">
        <f t="shared" si="0"/>
        <v>1627734269</v>
      </c>
      <c r="S9" s="323" t="s">
        <v>197</v>
      </c>
    </row>
    <row r="10" spans="1:19" s="181" customFormat="1" ht="13.5" customHeight="1">
      <c r="A10" s="18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86"/>
    </row>
    <row r="11" spans="1:19" s="181" customFormat="1" ht="13.5" customHeight="1">
      <c r="A11" s="18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86"/>
    </row>
    <row r="12" spans="1:19" s="181" customFormat="1" ht="13.5" customHeight="1">
      <c r="A12" s="18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86"/>
    </row>
    <row r="13" spans="1:19" s="181" customFormat="1" ht="13.5" customHeight="1">
      <c r="A13" s="18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86"/>
    </row>
    <row r="14" spans="1:16" ht="21" thickBot="1">
      <c r="A14" s="5" t="s">
        <v>258</v>
      </c>
      <c r="B14" s="12"/>
      <c r="L14" s="19" t="s">
        <v>40</v>
      </c>
      <c r="P14" s="13" t="s">
        <v>1</v>
      </c>
    </row>
    <row r="15" spans="1:16" ht="12.75">
      <c r="A15" s="469" t="s">
        <v>6</v>
      </c>
      <c r="B15" s="462" t="s">
        <v>243</v>
      </c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50"/>
    </row>
    <row r="16" spans="1:16" ht="12.75">
      <c r="A16" s="470"/>
      <c r="B16" s="472" t="s">
        <v>54</v>
      </c>
      <c r="C16" s="433" t="s">
        <v>53</v>
      </c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2" t="s">
        <v>6</v>
      </c>
    </row>
    <row r="17" spans="1:16" ht="12.75">
      <c r="A17" s="470"/>
      <c r="B17" s="370"/>
      <c r="C17" s="433" t="s">
        <v>55</v>
      </c>
      <c r="D17" s="434"/>
      <c r="E17" s="434"/>
      <c r="F17" s="434"/>
      <c r="G17" s="434"/>
      <c r="H17" s="434"/>
      <c r="I17" s="434"/>
      <c r="J17" s="434"/>
      <c r="K17" s="434"/>
      <c r="L17" s="434"/>
      <c r="M17" s="435"/>
      <c r="N17" s="431" t="s">
        <v>181</v>
      </c>
      <c r="O17" s="431" t="s">
        <v>37</v>
      </c>
      <c r="P17" s="393"/>
    </row>
    <row r="18" spans="1:16" ht="12.75">
      <c r="A18" s="470"/>
      <c r="B18" s="370"/>
      <c r="C18" s="431" t="s">
        <v>46</v>
      </c>
      <c r="D18" s="431" t="s">
        <v>57</v>
      </c>
      <c r="E18" s="431" t="s">
        <v>58</v>
      </c>
      <c r="F18" s="431" t="s">
        <v>59</v>
      </c>
      <c r="G18" s="8" t="s">
        <v>151</v>
      </c>
      <c r="H18" s="431" t="s">
        <v>152</v>
      </c>
      <c r="I18" s="431" t="s">
        <v>61</v>
      </c>
      <c r="J18" s="431" t="s">
        <v>62</v>
      </c>
      <c r="K18" s="431" t="s">
        <v>63</v>
      </c>
      <c r="L18" s="431" t="s">
        <v>14</v>
      </c>
      <c r="M18" s="431" t="s">
        <v>37</v>
      </c>
      <c r="N18" s="382"/>
      <c r="O18" s="382"/>
      <c r="P18" s="393"/>
    </row>
    <row r="19" spans="1:16" ht="12.75">
      <c r="A19" s="471"/>
      <c r="B19" s="371"/>
      <c r="C19" s="383"/>
      <c r="D19" s="383"/>
      <c r="E19" s="383"/>
      <c r="F19" s="383"/>
      <c r="G19" s="2" t="s">
        <v>154</v>
      </c>
      <c r="H19" s="383"/>
      <c r="I19" s="383"/>
      <c r="J19" s="383"/>
      <c r="K19" s="383"/>
      <c r="L19" s="383"/>
      <c r="M19" s="383"/>
      <c r="N19" s="383"/>
      <c r="O19" s="383"/>
      <c r="P19" s="394"/>
    </row>
    <row r="20" spans="1:18" s="149" customFormat="1" ht="22.5" customHeight="1">
      <c r="A20" s="129" t="s">
        <v>26</v>
      </c>
      <c r="B20" s="303">
        <v>42520967</v>
      </c>
      <c r="C20" s="160">
        <v>393457343</v>
      </c>
      <c r="D20" s="160">
        <v>6099993</v>
      </c>
      <c r="E20" s="98">
        <f>SUM(C20:D20)</f>
        <v>399557336</v>
      </c>
      <c r="F20" s="97">
        <v>50217817</v>
      </c>
      <c r="G20" s="161">
        <v>0</v>
      </c>
      <c r="H20" s="151">
        <v>0</v>
      </c>
      <c r="I20" s="97">
        <v>7140000</v>
      </c>
      <c r="J20" s="148">
        <v>380000</v>
      </c>
      <c r="K20" s="151">
        <v>0</v>
      </c>
      <c r="L20" s="131">
        <v>0</v>
      </c>
      <c r="M20" s="154">
        <f>SUM(E20,F20,G20,H20,I20,J20,K20,L20)</f>
        <v>457295153</v>
      </c>
      <c r="N20" s="134">
        <v>1892346</v>
      </c>
      <c r="O20" s="98">
        <f>SUM(M20,N20)</f>
        <v>459187499</v>
      </c>
      <c r="P20" s="90" t="s">
        <v>26</v>
      </c>
      <c r="Q20"/>
      <c r="R20"/>
    </row>
    <row r="21" spans="1:18" s="149" customFormat="1" ht="22.5" customHeight="1">
      <c r="A21" s="129" t="s">
        <v>27</v>
      </c>
      <c r="B21" s="303">
        <v>17853170</v>
      </c>
      <c r="C21" s="162">
        <v>221305558</v>
      </c>
      <c r="D21" s="162">
        <v>1296349</v>
      </c>
      <c r="E21" s="98">
        <f>SUM(C21:D21)</f>
        <v>222601907</v>
      </c>
      <c r="F21" s="97">
        <v>13494924</v>
      </c>
      <c r="G21" s="161">
        <v>0</v>
      </c>
      <c r="H21" s="151">
        <v>0</v>
      </c>
      <c r="I21" s="97">
        <v>3781470</v>
      </c>
      <c r="J21" s="148">
        <v>0</v>
      </c>
      <c r="K21" s="151">
        <v>0</v>
      </c>
      <c r="L21" s="134">
        <v>12000</v>
      </c>
      <c r="M21" s="154">
        <f>SUM(E21,F21,G21,H21,I21,J21,K21,L21)</f>
        <v>239890301</v>
      </c>
      <c r="N21" s="134">
        <v>1160939</v>
      </c>
      <c r="O21" s="98">
        <f>SUM(M21,N21)</f>
        <v>241051240</v>
      </c>
      <c r="P21" s="90" t="s">
        <v>27</v>
      </c>
      <c r="Q21"/>
      <c r="R21"/>
    </row>
    <row r="22" spans="1:18" s="149" customFormat="1" ht="22.5" customHeight="1">
      <c r="A22" s="129" t="s">
        <v>28</v>
      </c>
      <c r="B22" s="303">
        <v>14127000</v>
      </c>
      <c r="C22" s="163">
        <v>68919330</v>
      </c>
      <c r="D22" s="163">
        <v>336726</v>
      </c>
      <c r="E22" s="98">
        <f>SUM(C22:D22)</f>
        <v>69256056</v>
      </c>
      <c r="F22" s="97">
        <v>6958526</v>
      </c>
      <c r="G22" s="161">
        <v>0</v>
      </c>
      <c r="H22" s="151">
        <v>0</v>
      </c>
      <c r="I22" s="97">
        <v>1680000</v>
      </c>
      <c r="J22" s="148">
        <v>0</v>
      </c>
      <c r="K22" s="151">
        <v>0</v>
      </c>
      <c r="L22" s="135">
        <v>0</v>
      </c>
      <c r="M22" s="113">
        <f>SUM(E22,F22,G22,H22,I22,J22,K22,L22)</f>
        <v>77894582</v>
      </c>
      <c r="N22" s="135">
        <v>350285</v>
      </c>
      <c r="O22" s="98">
        <f>SUM(M22,N22)</f>
        <v>78244867</v>
      </c>
      <c r="P22" s="208" t="s">
        <v>199</v>
      </c>
      <c r="Q22"/>
      <c r="R22"/>
    </row>
    <row r="23" spans="1:18" s="149" customFormat="1" ht="22.5" customHeight="1" thickBot="1">
      <c r="A23" s="322" t="s">
        <v>29</v>
      </c>
      <c r="B23" s="304">
        <f aca="true" t="shared" si="1" ref="B23:O23">SUM(B20:B22)</f>
        <v>74501137</v>
      </c>
      <c r="C23" s="305">
        <f t="shared" si="1"/>
        <v>683682231</v>
      </c>
      <c r="D23" s="305">
        <f t="shared" si="1"/>
        <v>7733068</v>
      </c>
      <c r="E23" s="305">
        <f t="shared" si="1"/>
        <v>691415299</v>
      </c>
      <c r="F23" s="305">
        <f t="shared" si="1"/>
        <v>70671267</v>
      </c>
      <c r="G23" s="305">
        <f t="shared" si="1"/>
        <v>0</v>
      </c>
      <c r="H23" s="305">
        <f t="shared" si="1"/>
        <v>0</v>
      </c>
      <c r="I23" s="305">
        <f t="shared" si="1"/>
        <v>12601470</v>
      </c>
      <c r="J23" s="305">
        <f t="shared" si="1"/>
        <v>380000</v>
      </c>
      <c r="K23" s="305">
        <f t="shared" si="1"/>
        <v>0</v>
      </c>
      <c r="L23" s="305">
        <f t="shared" si="1"/>
        <v>12000</v>
      </c>
      <c r="M23" s="305">
        <f t="shared" si="1"/>
        <v>775080036</v>
      </c>
      <c r="N23" s="305">
        <f t="shared" si="1"/>
        <v>3403570</v>
      </c>
      <c r="O23" s="305">
        <f t="shared" si="1"/>
        <v>778483606</v>
      </c>
      <c r="P23" s="306" t="s">
        <v>197</v>
      </c>
      <c r="Q23"/>
      <c r="R23"/>
    </row>
    <row r="24" spans="16:18" s="118" customFormat="1" ht="12.75">
      <c r="P24" s="13"/>
      <c r="Q24"/>
      <c r="R24"/>
    </row>
    <row r="25" spans="16:18" s="118" customFormat="1" ht="12.75">
      <c r="P25" s="13"/>
      <c r="Q25"/>
      <c r="R25"/>
    </row>
    <row r="26" spans="1:18" s="118" customFormat="1" ht="21" thickBot="1">
      <c r="A26" s="209" t="s">
        <v>259</v>
      </c>
      <c r="B26" s="12"/>
      <c r="N26" s="164"/>
      <c r="P26" s="118" t="s">
        <v>183</v>
      </c>
      <c r="R26" s="121" t="s">
        <v>195</v>
      </c>
    </row>
    <row r="27" spans="1:16" s="118" customFormat="1" ht="12.75">
      <c r="A27" s="445" t="s">
        <v>6</v>
      </c>
      <c r="B27" s="463" t="s">
        <v>243</v>
      </c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5"/>
    </row>
    <row r="28" spans="1:18" s="118" customFormat="1" ht="13.5" customHeight="1">
      <c r="A28" s="446"/>
      <c r="B28" s="431" t="s">
        <v>261</v>
      </c>
      <c r="C28" s="431" t="s">
        <v>240</v>
      </c>
      <c r="D28" s="431" t="s">
        <v>241</v>
      </c>
      <c r="E28" s="442" t="s">
        <v>156</v>
      </c>
      <c r="F28" s="466" t="s">
        <v>157</v>
      </c>
      <c r="G28" s="467"/>
      <c r="H28" s="468"/>
      <c r="I28" s="442" t="s">
        <v>158</v>
      </c>
      <c r="J28" s="442" t="s">
        <v>93</v>
      </c>
      <c r="K28" s="442" t="s">
        <v>182</v>
      </c>
      <c r="L28" s="442" t="s">
        <v>159</v>
      </c>
      <c r="M28" s="442" t="s">
        <v>184</v>
      </c>
      <c r="N28" s="436" t="s">
        <v>242</v>
      </c>
      <c r="O28" s="442" t="s">
        <v>160</v>
      </c>
      <c r="P28" s="439" t="s">
        <v>6</v>
      </c>
      <c r="R28" s="121" t="s">
        <v>195</v>
      </c>
    </row>
    <row r="29" spans="1:16" s="118" customFormat="1" ht="12.75">
      <c r="A29" s="446"/>
      <c r="B29" s="382"/>
      <c r="C29" s="382"/>
      <c r="D29" s="382"/>
      <c r="E29" s="443"/>
      <c r="F29" s="442" t="s">
        <v>157</v>
      </c>
      <c r="G29" s="87" t="s">
        <v>161</v>
      </c>
      <c r="H29" s="87" t="s">
        <v>162</v>
      </c>
      <c r="I29" s="443"/>
      <c r="J29" s="443"/>
      <c r="K29" s="443"/>
      <c r="L29" s="443"/>
      <c r="M29" s="443"/>
      <c r="N29" s="437"/>
      <c r="O29" s="443"/>
      <c r="P29" s="440"/>
    </row>
    <row r="30" spans="1:21" s="118" customFormat="1" ht="12.75">
      <c r="A30" s="447"/>
      <c r="B30" s="383"/>
      <c r="C30" s="383"/>
      <c r="D30" s="383"/>
      <c r="E30" s="444"/>
      <c r="F30" s="444"/>
      <c r="G30" s="92" t="s">
        <v>163</v>
      </c>
      <c r="H30" s="92" t="s">
        <v>164</v>
      </c>
      <c r="I30" s="444"/>
      <c r="J30" s="444"/>
      <c r="K30" s="444"/>
      <c r="L30" s="444"/>
      <c r="M30" s="444"/>
      <c r="N30" s="438"/>
      <c r="O30" s="444"/>
      <c r="P30" s="441"/>
      <c r="U30" s="121" t="s">
        <v>244</v>
      </c>
    </row>
    <row r="31" spans="1:22" s="118" customFormat="1" ht="22.5" customHeight="1">
      <c r="A31" s="86" t="s">
        <v>26</v>
      </c>
      <c r="B31" s="97">
        <v>162328102</v>
      </c>
      <c r="C31" s="97">
        <v>316079</v>
      </c>
      <c r="D31" s="307">
        <v>76319175</v>
      </c>
      <c r="E31" s="157">
        <v>16243000</v>
      </c>
      <c r="F31" s="131">
        <v>10749382</v>
      </c>
      <c r="G31" s="131">
        <v>5493721</v>
      </c>
      <c r="H31" s="175">
        <v>0</v>
      </c>
      <c r="I31" s="175">
        <v>0</v>
      </c>
      <c r="J31" s="176">
        <v>52169731</v>
      </c>
      <c r="K31" s="112">
        <f>SUM(B20,O20,,B31,C31,D31,E31,F31,G31,H31,I31,J31,)</f>
        <v>825327656</v>
      </c>
      <c r="L31" s="169">
        <v>2400000</v>
      </c>
      <c r="M31" s="171">
        <v>0</v>
      </c>
      <c r="N31" s="131">
        <v>0</v>
      </c>
      <c r="O31" s="112">
        <f>SUM(K31,L31,M31,N31)</f>
        <v>827727656</v>
      </c>
      <c r="P31" s="146" t="s">
        <v>26</v>
      </c>
      <c r="U31" s="118">
        <v>844891877</v>
      </c>
      <c r="V31" s="296" t="str">
        <f>IF(O31=U31,"○","×")</f>
        <v>×</v>
      </c>
    </row>
    <row r="32" spans="1:22" s="118" customFormat="1" ht="22.5" customHeight="1">
      <c r="A32" s="86" t="s">
        <v>27</v>
      </c>
      <c r="B32" s="97">
        <v>92973577</v>
      </c>
      <c r="C32" s="97">
        <v>5603</v>
      </c>
      <c r="D32" s="307">
        <v>52203803</v>
      </c>
      <c r="E32" s="151">
        <v>13811000</v>
      </c>
      <c r="F32" s="134">
        <v>3530289</v>
      </c>
      <c r="G32" s="134">
        <v>3229842</v>
      </c>
      <c r="H32" s="177">
        <v>0</v>
      </c>
      <c r="I32" s="177">
        <v>0</v>
      </c>
      <c r="J32" s="178">
        <v>9829445</v>
      </c>
      <c r="K32" s="154">
        <f>SUM(B21,O21,,B32,C32,D32,E32,F32,G32,H32,I32,J32,)</f>
        <v>434487969</v>
      </c>
      <c r="L32" s="166">
        <v>2007296</v>
      </c>
      <c r="M32" s="168">
        <v>0</v>
      </c>
      <c r="N32" s="134">
        <v>0</v>
      </c>
      <c r="O32" s="154">
        <f>SUM(K32,L32,M32,N32)</f>
        <v>436495265</v>
      </c>
      <c r="P32" s="90" t="s">
        <v>27</v>
      </c>
      <c r="U32" s="121">
        <v>443649684</v>
      </c>
      <c r="V32" s="296" t="str">
        <f>IF(O32=U32,"○","×")</f>
        <v>×</v>
      </c>
    </row>
    <row r="33" spans="1:22" s="118" customFormat="1" ht="22.5" customHeight="1" thickBot="1">
      <c r="A33" s="310" t="s">
        <v>28</v>
      </c>
      <c r="B33" s="311">
        <v>27592588</v>
      </c>
      <c r="C33" s="311">
        <v>1687</v>
      </c>
      <c r="D33" s="312">
        <v>15006012</v>
      </c>
      <c r="E33" s="313">
        <v>3777000</v>
      </c>
      <c r="F33" s="314">
        <v>1170891</v>
      </c>
      <c r="G33" s="314">
        <v>742140</v>
      </c>
      <c r="H33" s="315">
        <v>0</v>
      </c>
      <c r="I33" s="315">
        <v>0</v>
      </c>
      <c r="J33" s="316">
        <v>1012884</v>
      </c>
      <c r="K33" s="317">
        <f>SUM(B22,O22,,B33,C33,D33,E33,F33,G33,H33,I33,J33,)</f>
        <v>141675069</v>
      </c>
      <c r="L33" s="318">
        <v>3600000</v>
      </c>
      <c r="M33" s="319">
        <v>0</v>
      </c>
      <c r="N33" s="314">
        <v>0</v>
      </c>
      <c r="O33" s="317">
        <f>SUM(K33,L33,M33,N33)</f>
        <v>145275069</v>
      </c>
      <c r="P33" s="320" t="s">
        <v>28</v>
      </c>
      <c r="U33" s="118">
        <v>153560188</v>
      </c>
      <c r="V33" s="296" t="str">
        <f>IF(O33=U33,"○","×")</f>
        <v>×</v>
      </c>
    </row>
    <row r="34" spans="1:18" s="118" customFormat="1" ht="22.5" customHeight="1" thickBot="1">
      <c r="A34" s="247" t="s">
        <v>29</v>
      </c>
      <c r="B34" s="117">
        <f aca="true" t="shared" si="2" ref="B34:G34">SUM(B31:B33)</f>
        <v>282894267</v>
      </c>
      <c r="C34" s="117">
        <f t="shared" si="2"/>
        <v>323369</v>
      </c>
      <c r="D34" s="308">
        <f t="shared" si="2"/>
        <v>143528990</v>
      </c>
      <c r="E34" s="117">
        <f t="shared" si="2"/>
        <v>33831000</v>
      </c>
      <c r="F34" s="117">
        <f t="shared" si="2"/>
        <v>15450562</v>
      </c>
      <c r="G34" s="117">
        <f t="shared" si="2"/>
        <v>9465703</v>
      </c>
      <c r="H34" s="309" t="s">
        <v>187</v>
      </c>
      <c r="I34" s="309" t="s">
        <v>187</v>
      </c>
      <c r="J34" s="117">
        <f aca="true" t="shared" si="3" ref="J34:O34">SUM(J31:J33)</f>
        <v>63012060</v>
      </c>
      <c r="K34" s="117">
        <f t="shared" si="3"/>
        <v>1401490694</v>
      </c>
      <c r="L34" s="117">
        <f t="shared" si="3"/>
        <v>8007296</v>
      </c>
      <c r="M34" s="117">
        <f t="shared" si="3"/>
        <v>0</v>
      </c>
      <c r="N34" s="117">
        <f t="shared" si="3"/>
        <v>0</v>
      </c>
      <c r="O34" s="117">
        <f t="shared" si="3"/>
        <v>1409497990</v>
      </c>
      <c r="P34" s="251" t="s">
        <v>197</v>
      </c>
      <c r="R34" s="121" t="s">
        <v>195</v>
      </c>
    </row>
    <row r="35" s="181" customFormat="1" ht="12.75"/>
  </sheetData>
  <sheetProtection/>
  <mergeCells count="47">
    <mergeCell ref="F29:F30"/>
    <mergeCell ref="M3:M5"/>
    <mergeCell ref="Q3:Q5"/>
    <mergeCell ref="R3:R5"/>
    <mergeCell ref="A2:A5"/>
    <mergeCell ref="S2:S5"/>
    <mergeCell ref="J3:J5"/>
    <mergeCell ref="N3:N5"/>
    <mergeCell ref="B3:B5"/>
    <mergeCell ref="H4:H5"/>
    <mergeCell ref="M18:M19"/>
    <mergeCell ref="C3:I3"/>
    <mergeCell ref="I4:I5"/>
    <mergeCell ref="K3:K5"/>
    <mergeCell ref="L3:L5"/>
    <mergeCell ref="I18:I19"/>
    <mergeCell ref="J18:J19"/>
    <mergeCell ref="L28:L30"/>
    <mergeCell ref="K28:K30"/>
    <mergeCell ref="A15:A19"/>
    <mergeCell ref="B16:B19"/>
    <mergeCell ref="P16:P19"/>
    <mergeCell ref="C17:M17"/>
    <mergeCell ref="O17:O19"/>
    <mergeCell ref="C18:C19"/>
    <mergeCell ref="K18:K19"/>
    <mergeCell ref="L18:L19"/>
    <mergeCell ref="C28:C30"/>
    <mergeCell ref="D28:D30"/>
    <mergeCell ref="N28:N30"/>
    <mergeCell ref="P28:P30"/>
    <mergeCell ref="O28:O30"/>
    <mergeCell ref="B27:P27"/>
    <mergeCell ref="E28:E30"/>
    <mergeCell ref="F28:H28"/>
    <mergeCell ref="B28:B30"/>
    <mergeCell ref="M28:M30"/>
    <mergeCell ref="J28:J30"/>
    <mergeCell ref="I28:I30"/>
    <mergeCell ref="A27:A30"/>
    <mergeCell ref="B15:P15"/>
    <mergeCell ref="D18:D19"/>
    <mergeCell ref="E18:E19"/>
    <mergeCell ref="F18:F19"/>
    <mergeCell ref="H18:H19"/>
    <mergeCell ref="C16:O16"/>
    <mergeCell ref="N17:N19"/>
  </mergeCells>
  <printOptions/>
  <pageMargins left="0.6692913385826772" right="0.7086614173228347" top="0.8661417322834646" bottom="0.7480314960629921" header="0.5118110236220472" footer="0.5118110236220472"/>
  <pageSetup horizontalDpi="600" verticalDpi="600" orientation="landscape" paperSize="8" scale="58" r:id="rId1"/>
  <headerFooter alignWithMargins="0">
    <oddFooter>&amp;C50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28"/>
  <sheetViews>
    <sheetView view="pageBreakPreview" zoomScaleSheetLayoutView="100" workbookViewId="0" topLeftCell="A3">
      <selection activeCell="D17" sqref="D17"/>
    </sheetView>
  </sheetViews>
  <sheetFormatPr defaultColWidth="8.796875" defaultRowHeight="14.25"/>
  <cols>
    <col min="1" max="1" width="11.69921875" style="0" customWidth="1"/>
    <col min="2" max="2" width="19" style="0" bestFit="1" customWidth="1"/>
    <col min="3" max="4" width="18.296875" style="0" customWidth="1"/>
    <col min="5" max="10" width="18.796875" style="0" customWidth="1"/>
    <col min="11" max="11" width="10.296875" style="0" customWidth="1"/>
    <col min="13" max="14" width="11.69921875" style="0" bestFit="1" customWidth="1"/>
  </cols>
  <sheetData>
    <row r="1" spans="1:11" s="118" customFormat="1" ht="21" thickBot="1">
      <c r="A1" s="259" t="s">
        <v>65</v>
      </c>
      <c r="B1" s="259"/>
      <c r="C1" s="260"/>
      <c r="D1" s="260"/>
      <c r="E1" s="260"/>
      <c r="F1" s="260"/>
      <c r="G1" s="260"/>
      <c r="H1" s="260"/>
      <c r="I1" s="261" t="s">
        <v>40</v>
      </c>
      <c r="J1" s="260"/>
      <c r="K1" s="261" t="s">
        <v>1</v>
      </c>
    </row>
    <row r="2" spans="1:11" s="118" customFormat="1" ht="12.75">
      <c r="A2" s="445" t="s">
        <v>6</v>
      </c>
      <c r="B2" s="138"/>
      <c r="C2" s="139"/>
      <c r="D2" s="481" t="s">
        <v>185</v>
      </c>
      <c r="E2" s="122" t="s">
        <v>66</v>
      </c>
      <c r="F2" s="123"/>
      <c r="G2" s="123"/>
      <c r="H2" s="123"/>
      <c r="I2" s="123"/>
      <c r="J2" s="124"/>
      <c r="K2" s="482" t="s">
        <v>6</v>
      </c>
    </row>
    <row r="3" spans="1:11" s="118" customFormat="1" ht="12.75">
      <c r="A3" s="446"/>
      <c r="B3" s="126" t="s">
        <v>165</v>
      </c>
      <c r="C3" s="140" t="s">
        <v>67</v>
      </c>
      <c r="D3" s="437"/>
      <c r="E3" s="141" t="s">
        <v>68</v>
      </c>
      <c r="F3" s="89"/>
      <c r="G3" s="89"/>
      <c r="H3" s="89"/>
      <c r="I3" s="89"/>
      <c r="J3" s="127"/>
      <c r="K3" s="440"/>
    </row>
    <row r="4" spans="1:11" s="118" customFormat="1" ht="12.75">
      <c r="A4" s="446"/>
      <c r="B4" s="60" t="s">
        <v>166</v>
      </c>
      <c r="C4" s="142" t="s">
        <v>167</v>
      </c>
      <c r="D4" s="437"/>
      <c r="E4" s="88" t="s">
        <v>69</v>
      </c>
      <c r="F4" s="127"/>
      <c r="G4" s="88" t="s">
        <v>70</v>
      </c>
      <c r="H4" s="127"/>
      <c r="I4" s="127" t="s">
        <v>71</v>
      </c>
      <c r="J4" s="127"/>
      <c r="K4" s="440"/>
    </row>
    <row r="5" spans="1:14" s="118" customFormat="1" ht="12.75">
      <c r="A5" s="447"/>
      <c r="B5" s="143"/>
      <c r="C5" s="144"/>
      <c r="D5" s="438"/>
      <c r="E5" s="93" t="s">
        <v>72</v>
      </c>
      <c r="F5" s="93" t="s">
        <v>73</v>
      </c>
      <c r="G5" s="93" t="s">
        <v>72</v>
      </c>
      <c r="H5" s="93" t="s">
        <v>73</v>
      </c>
      <c r="I5" s="93" t="s">
        <v>72</v>
      </c>
      <c r="J5" s="93" t="s">
        <v>73</v>
      </c>
      <c r="K5" s="441"/>
      <c r="M5" s="321" t="s">
        <v>245</v>
      </c>
      <c r="N5" s="296" t="s">
        <v>246</v>
      </c>
    </row>
    <row r="6" spans="1:16" s="118" customFormat="1" ht="13.5" customHeight="1">
      <c r="A6" s="86" t="s">
        <v>16</v>
      </c>
      <c r="B6" s="210">
        <f>'第２表（その１）（公）'!J33-'第２表（その２）（公）'!M32</f>
        <v>584455802</v>
      </c>
      <c r="C6" s="211">
        <f>'第２表（その１）（公）'!N33-'第２表（その２）（公）'!Q32</f>
        <v>711724155</v>
      </c>
      <c r="D6" s="212">
        <v>248672800</v>
      </c>
      <c r="E6" s="212">
        <v>6183724354</v>
      </c>
      <c r="F6" s="212">
        <v>4888814711</v>
      </c>
      <c r="G6" s="212">
        <v>4765113955</v>
      </c>
      <c r="H6" s="212">
        <v>4524234279</v>
      </c>
      <c r="I6" s="212">
        <v>1418610399</v>
      </c>
      <c r="J6" s="213">
        <v>364580432</v>
      </c>
      <c r="K6" s="146" t="s">
        <v>16</v>
      </c>
      <c r="M6" s="118">
        <v>238111050</v>
      </c>
      <c r="N6" s="118">
        <v>257273338</v>
      </c>
      <c r="O6" s="296" t="str">
        <f>IF(B6=M6,"○","×")</f>
        <v>×</v>
      </c>
      <c r="P6" s="296" t="str">
        <f>IF(C6=N6,"○","×")</f>
        <v>×</v>
      </c>
    </row>
    <row r="7" spans="1:16" s="118" customFormat="1" ht="13.5" customHeight="1">
      <c r="A7" s="86" t="s">
        <v>17</v>
      </c>
      <c r="B7" s="210">
        <f>'第２表（その１）（公）'!J34-'第２表（その２）（公）'!M33</f>
        <v>-1546869</v>
      </c>
      <c r="C7" s="211">
        <f>'第２表（その１）（公）'!N34-'第２表（その２）（公）'!Q33</f>
        <v>1922452</v>
      </c>
      <c r="D7" s="212">
        <v>10828639</v>
      </c>
      <c r="E7" s="212">
        <v>1956153341</v>
      </c>
      <c r="F7" s="212">
        <v>1254339705</v>
      </c>
      <c r="G7" s="212">
        <v>1240521400</v>
      </c>
      <c r="H7" s="212">
        <v>1138795786</v>
      </c>
      <c r="I7" s="212">
        <v>715631941</v>
      </c>
      <c r="J7" s="213">
        <v>115543919</v>
      </c>
      <c r="K7" s="90" t="s">
        <v>17</v>
      </c>
      <c r="M7" s="118">
        <v>100009</v>
      </c>
      <c r="N7" s="118">
        <v>3471486</v>
      </c>
      <c r="O7" s="296" t="str">
        <f aca="true" t="shared" si="0" ref="O7:O22">IF(B7=M7,"○","×")</f>
        <v>×</v>
      </c>
      <c r="P7" s="296" t="str">
        <f aca="true" t="shared" si="1" ref="P7:P22">IF(C7=N7,"○","×")</f>
        <v>×</v>
      </c>
    </row>
    <row r="8" spans="1:16" s="118" customFormat="1" ht="13.5" customHeight="1">
      <c r="A8" s="86" t="s">
        <v>18</v>
      </c>
      <c r="B8" s="210">
        <f>'第２表（その１）（公）'!J35-'第２表（その２）（公）'!M34</f>
        <v>24832867</v>
      </c>
      <c r="C8" s="211">
        <f>'第２表（その１）（公）'!N35-'第２表（その２）（公）'!Q34</f>
        <v>34421925</v>
      </c>
      <c r="D8" s="212">
        <v>379534930</v>
      </c>
      <c r="E8" s="212">
        <v>685630636</v>
      </c>
      <c r="F8" s="212">
        <v>569454063</v>
      </c>
      <c r="G8" s="212">
        <v>562937500</v>
      </c>
      <c r="H8" s="212">
        <v>537647400</v>
      </c>
      <c r="I8" s="212">
        <v>122693136</v>
      </c>
      <c r="J8" s="213">
        <v>31806663</v>
      </c>
      <c r="K8" s="90" t="s">
        <v>18</v>
      </c>
      <c r="M8" s="118">
        <v>-60680721</v>
      </c>
      <c r="N8" s="118">
        <v>36008665</v>
      </c>
      <c r="O8" s="296" t="str">
        <f t="shared" si="0"/>
        <v>×</v>
      </c>
      <c r="P8" s="296" t="str">
        <f t="shared" si="1"/>
        <v>×</v>
      </c>
    </row>
    <row r="9" spans="1:16" s="118" customFormat="1" ht="13.5" customHeight="1">
      <c r="A9" s="86" t="s">
        <v>19</v>
      </c>
      <c r="B9" s="210">
        <f>'第２表（その１）（公）'!J36-'第２表（その２）（公）'!M35</f>
        <v>-52948126</v>
      </c>
      <c r="C9" s="211">
        <f>'第２表（その１）（公）'!N36-'第２表（その２）（公）'!Q35</f>
        <v>55852618</v>
      </c>
      <c r="D9" s="212">
        <v>81806032</v>
      </c>
      <c r="E9" s="212">
        <v>688177900</v>
      </c>
      <c r="F9" s="212">
        <v>632231754</v>
      </c>
      <c r="G9" s="212">
        <v>631756100</v>
      </c>
      <c r="H9" s="212">
        <v>612040938</v>
      </c>
      <c r="I9" s="212">
        <v>56421800</v>
      </c>
      <c r="J9" s="213">
        <v>20190816</v>
      </c>
      <c r="K9" s="90" t="s">
        <v>19</v>
      </c>
      <c r="M9" s="118">
        <v>-97730481</v>
      </c>
      <c r="N9" s="118">
        <v>54337041</v>
      </c>
      <c r="O9" s="296" t="str">
        <f t="shared" si="0"/>
        <v>×</v>
      </c>
      <c r="P9" s="296" t="str">
        <f t="shared" si="1"/>
        <v>×</v>
      </c>
    </row>
    <row r="10" spans="1:16" s="118" customFormat="1" ht="13.5" customHeight="1">
      <c r="A10" s="105" t="s">
        <v>20</v>
      </c>
      <c r="B10" s="214">
        <f>'第２表（その１）（公）'!J37-'第２表（その２）（公）'!M36</f>
        <v>17926620</v>
      </c>
      <c r="C10" s="215">
        <f>'第２表（その１）（公）'!N37-'第２表（その２）（公）'!Q36</f>
        <v>24369181</v>
      </c>
      <c r="D10" s="216">
        <v>352953534</v>
      </c>
      <c r="E10" s="216">
        <v>447197801</v>
      </c>
      <c r="F10" s="216">
        <v>436819076</v>
      </c>
      <c r="G10" s="216">
        <v>437227800</v>
      </c>
      <c r="H10" s="216">
        <v>431062300</v>
      </c>
      <c r="I10" s="216">
        <v>9970001</v>
      </c>
      <c r="J10" s="217">
        <v>5756776</v>
      </c>
      <c r="K10" s="111" t="s">
        <v>20</v>
      </c>
      <c r="M10" s="118">
        <v>-26901872</v>
      </c>
      <c r="N10" s="118">
        <v>6583634</v>
      </c>
      <c r="O10" s="296" t="str">
        <f t="shared" si="0"/>
        <v>×</v>
      </c>
      <c r="P10" s="296" t="str">
        <f t="shared" si="1"/>
        <v>×</v>
      </c>
    </row>
    <row r="11" spans="1:16" s="149" customFormat="1" ht="13.5" customHeight="1">
      <c r="A11" s="262" t="s">
        <v>21</v>
      </c>
      <c r="B11" s="218">
        <f>'第２表（その１）（公）'!J38-'第２表（その２）（公）'!M37</f>
        <v>26862095</v>
      </c>
      <c r="C11" s="219">
        <f>'第２表（その１）（公）'!N38-'第２表（その２）（公）'!Q37</f>
        <v>123768765</v>
      </c>
      <c r="D11" s="220">
        <v>280720000</v>
      </c>
      <c r="E11" s="221">
        <v>1586948692</v>
      </c>
      <c r="F11" s="220">
        <v>1296607049</v>
      </c>
      <c r="G11" s="220">
        <v>1281871561</v>
      </c>
      <c r="H11" s="221">
        <v>1217632170</v>
      </c>
      <c r="I11" s="220">
        <v>305077131</v>
      </c>
      <c r="J11" s="222">
        <v>78974879</v>
      </c>
      <c r="K11" s="263" t="s">
        <v>21</v>
      </c>
      <c r="M11" s="149">
        <v>-81899916</v>
      </c>
      <c r="N11" s="149">
        <v>70417268</v>
      </c>
      <c r="O11" s="296" t="str">
        <f t="shared" si="0"/>
        <v>×</v>
      </c>
      <c r="P11" s="296" t="str">
        <f t="shared" si="1"/>
        <v>×</v>
      </c>
    </row>
    <row r="12" spans="1:16" s="149" customFormat="1" ht="13.5" customHeight="1">
      <c r="A12" s="129" t="s">
        <v>110</v>
      </c>
      <c r="B12" s="223">
        <f>'第２表（その１）（公）'!J39-'第２表（その２）（公）'!M38</f>
        <v>1405350</v>
      </c>
      <c r="C12" s="224">
        <f>'第２表（その１）（公）'!N39-'第２表（その２）（公）'!Q38</f>
        <v>52451511</v>
      </c>
      <c r="D12" s="225">
        <v>484425000</v>
      </c>
      <c r="E12" s="213">
        <v>642648304</v>
      </c>
      <c r="F12" s="225">
        <v>562445267</v>
      </c>
      <c r="G12" s="225">
        <v>562567600</v>
      </c>
      <c r="H12" s="213">
        <v>541695138</v>
      </c>
      <c r="I12" s="225">
        <v>80080704</v>
      </c>
      <c r="J12" s="212">
        <v>20750129</v>
      </c>
      <c r="K12" s="263" t="s">
        <v>84</v>
      </c>
      <c r="M12" s="149">
        <v>-43265081</v>
      </c>
      <c r="N12" s="149">
        <v>21460161</v>
      </c>
      <c r="O12" s="296" t="str">
        <f t="shared" si="0"/>
        <v>×</v>
      </c>
      <c r="P12" s="296" t="str">
        <f t="shared" si="1"/>
        <v>×</v>
      </c>
    </row>
    <row r="13" spans="1:16" s="149" customFormat="1" ht="13.5" customHeight="1">
      <c r="A13" s="129" t="s">
        <v>112</v>
      </c>
      <c r="B13" s="223">
        <f>'第２表（その１）（公）'!J40-'第２表（その２）（公）'!M39</f>
        <v>101885628</v>
      </c>
      <c r="C13" s="224">
        <f>'第２表（その１）（公）'!N40-'第２表（その２）（公）'!Q39</f>
        <v>135486892</v>
      </c>
      <c r="D13" s="225">
        <v>130332940</v>
      </c>
      <c r="E13" s="213">
        <v>1965528890</v>
      </c>
      <c r="F13" s="225">
        <v>1588180595</v>
      </c>
      <c r="G13" s="225">
        <v>1578601100</v>
      </c>
      <c r="H13" s="213">
        <v>1506365217</v>
      </c>
      <c r="I13" s="225">
        <v>386927790</v>
      </c>
      <c r="J13" s="212">
        <v>81815378</v>
      </c>
      <c r="K13" s="263" t="s">
        <v>85</v>
      </c>
      <c r="M13" s="149">
        <v>-43945729</v>
      </c>
      <c r="N13" s="149">
        <v>63634264</v>
      </c>
      <c r="O13" s="296" t="str">
        <f t="shared" si="0"/>
        <v>×</v>
      </c>
      <c r="P13" s="296" t="str">
        <f t="shared" si="1"/>
        <v>×</v>
      </c>
    </row>
    <row r="14" spans="1:16" s="149" customFormat="1" ht="13.5" customHeight="1">
      <c r="A14" s="129" t="s">
        <v>114</v>
      </c>
      <c r="B14" s="223">
        <f>'第２表（その１）（公）'!J41-'第２表（その２）（公）'!M40</f>
        <v>69131377</v>
      </c>
      <c r="C14" s="224">
        <f>'第２表（その１）（公）'!N41-'第２表（その２）（公）'!Q40</f>
        <v>364887661</v>
      </c>
      <c r="D14" s="225">
        <v>232482854</v>
      </c>
      <c r="E14" s="213">
        <v>1879298711</v>
      </c>
      <c r="F14" s="225">
        <v>1701854699</v>
      </c>
      <c r="G14" s="225">
        <v>1655570777</v>
      </c>
      <c r="H14" s="213">
        <v>1603733118</v>
      </c>
      <c r="I14" s="225">
        <v>223727934</v>
      </c>
      <c r="J14" s="212">
        <v>98121581</v>
      </c>
      <c r="K14" s="263" t="s">
        <v>86</v>
      </c>
      <c r="M14" s="149">
        <v>-89771257</v>
      </c>
      <c r="N14" s="149">
        <v>295920409</v>
      </c>
      <c r="O14" s="296" t="str">
        <f t="shared" si="0"/>
        <v>×</v>
      </c>
      <c r="P14" s="296" t="str">
        <f t="shared" si="1"/>
        <v>×</v>
      </c>
    </row>
    <row r="15" spans="1:16" s="118" customFormat="1" ht="13.5" customHeight="1">
      <c r="A15" s="264" t="s">
        <v>22</v>
      </c>
      <c r="B15" s="226">
        <f>'第２表（その１）（公）'!J42-'第２表（その２）（公）'!M41</f>
        <v>38285079</v>
      </c>
      <c r="C15" s="227">
        <f>'第２表（その１）（公）'!N42-'第２表（その２）（公）'!Q41</f>
        <v>114562732</v>
      </c>
      <c r="D15" s="228">
        <v>60070861</v>
      </c>
      <c r="E15" s="217">
        <v>371900130</v>
      </c>
      <c r="F15" s="228">
        <v>349650978</v>
      </c>
      <c r="G15" s="228">
        <v>350414900</v>
      </c>
      <c r="H15" s="217">
        <v>341042050</v>
      </c>
      <c r="I15" s="228">
        <v>21485230</v>
      </c>
      <c r="J15" s="216">
        <v>8608928</v>
      </c>
      <c r="K15" s="265" t="s">
        <v>22</v>
      </c>
      <c r="M15" s="118">
        <v>26832785</v>
      </c>
      <c r="N15" s="118">
        <v>95731680</v>
      </c>
      <c r="O15" s="296" t="str">
        <f t="shared" si="0"/>
        <v>×</v>
      </c>
      <c r="P15" s="296" t="str">
        <f t="shared" si="1"/>
        <v>×</v>
      </c>
    </row>
    <row r="16" spans="1:16" s="118" customFormat="1" ht="13.5" customHeight="1">
      <c r="A16" s="129" t="s">
        <v>23</v>
      </c>
      <c r="B16" s="223">
        <f>'第２表（その１）（公）'!J43-'第２表（その２）（公）'!M42</f>
        <v>-1386994</v>
      </c>
      <c r="C16" s="224">
        <f>'第２表（その１）（公）'!N43-'第２表（その２）（公）'!Q42</f>
        <v>6058297</v>
      </c>
      <c r="D16" s="225">
        <v>111847064</v>
      </c>
      <c r="E16" s="213">
        <v>45464384</v>
      </c>
      <c r="F16" s="225">
        <v>39698000</v>
      </c>
      <c r="G16" s="225">
        <v>41576100</v>
      </c>
      <c r="H16" s="213">
        <v>39040800</v>
      </c>
      <c r="I16" s="225">
        <v>3888284</v>
      </c>
      <c r="J16" s="212">
        <v>657200</v>
      </c>
      <c r="K16" s="263" t="s">
        <v>23</v>
      </c>
      <c r="M16" s="118">
        <v>1157913</v>
      </c>
      <c r="N16" s="118">
        <v>8703468</v>
      </c>
      <c r="O16" s="296" t="str">
        <f t="shared" si="0"/>
        <v>×</v>
      </c>
      <c r="P16" s="296" t="str">
        <f t="shared" si="1"/>
        <v>×</v>
      </c>
    </row>
    <row r="17" spans="1:16" s="118" customFormat="1" ht="13.5" customHeight="1">
      <c r="A17" s="129" t="s">
        <v>145</v>
      </c>
      <c r="B17" s="223">
        <f>'第２表（その１）（公）'!J44-'第２表（その２）（公）'!M43</f>
        <v>-15601254</v>
      </c>
      <c r="C17" s="224">
        <f>'第２表（その１）（公）'!N44-'第２表（その２）（公）'!Q43</f>
        <v>3542405</v>
      </c>
      <c r="D17" s="225">
        <v>243784388</v>
      </c>
      <c r="E17" s="213">
        <v>203788119</v>
      </c>
      <c r="F17" s="225">
        <v>198645884</v>
      </c>
      <c r="G17" s="225">
        <v>199058600</v>
      </c>
      <c r="H17" s="213">
        <v>195518800</v>
      </c>
      <c r="I17" s="225">
        <v>4729519</v>
      </c>
      <c r="J17" s="212">
        <v>3127084</v>
      </c>
      <c r="K17" s="263" t="s">
        <v>87</v>
      </c>
      <c r="M17" s="118">
        <v>-12181345</v>
      </c>
      <c r="N17" s="118">
        <v>6974734</v>
      </c>
      <c r="O17" s="296" t="str">
        <f t="shared" si="0"/>
        <v>×</v>
      </c>
      <c r="P17" s="296" t="str">
        <f t="shared" si="1"/>
        <v>×</v>
      </c>
    </row>
    <row r="18" spans="1:16" s="118" customFormat="1" ht="13.5" customHeight="1">
      <c r="A18" s="129" t="s">
        <v>168</v>
      </c>
      <c r="B18" s="223">
        <f>'第２表（その１）（公）'!J45-'第２表（その２）（公）'!M44</f>
        <v>56489712</v>
      </c>
      <c r="C18" s="224">
        <f>'第２表（その１）（公）'!N45-'第２表（その２）（公）'!Q44</f>
        <v>36095577</v>
      </c>
      <c r="D18" s="225">
        <v>52251567</v>
      </c>
      <c r="E18" s="213">
        <v>518991281</v>
      </c>
      <c r="F18" s="225">
        <v>462448960</v>
      </c>
      <c r="G18" s="225">
        <v>456398100</v>
      </c>
      <c r="H18" s="213">
        <v>445629383</v>
      </c>
      <c r="I18" s="225">
        <v>62593181</v>
      </c>
      <c r="J18" s="212">
        <v>16819577</v>
      </c>
      <c r="K18" s="263" t="s">
        <v>88</v>
      </c>
      <c r="M18" s="118">
        <v>-36094029</v>
      </c>
      <c r="N18" s="118">
        <v>3928931</v>
      </c>
      <c r="O18" s="296" t="str">
        <f t="shared" si="0"/>
        <v>×</v>
      </c>
      <c r="P18" s="296" t="str">
        <f t="shared" si="1"/>
        <v>×</v>
      </c>
    </row>
    <row r="19" spans="1:16" s="118" customFormat="1" ht="13.5" customHeight="1">
      <c r="A19" s="129" t="s">
        <v>24</v>
      </c>
      <c r="B19" s="223">
        <f>'第２表（その１）（公）'!J46-'第２表（その２）（公）'!M45</f>
        <v>-15131618</v>
      </c>
      <c r="C19" s="224">
        <f>'第２表（その１）（公）'!N46-'第２表（その２）（公）'!Q45</f>
        <v>101033315</v>
      </c>
      <c r="D19" s="225">
        <v>77349147</v>
      </c>
      <c r="E19" s="213">
        <v>223601859</v>
      </c>
      <c r="F19" s="225">
        <v>202841253</v>
      </c>
      <c r="G19" s="225">
        <v>201414400</v>
      </c>
      <c r="H19" s="213">
        <v>195350643</v>
      </c>
      <c r="I19" s="225">
        <v>22187459</v>
      </c>
      <c r="J19" s="212">
        <v>7490610</v>
      </c>
      <c r="K19" s="263" t="s">
        <v>24</v>
      </c>
      <c r="M19" s="118">
        <v>3898788</v>
      </c>
      <c r="N19" s="118">
        <v>116164933</v>
      </c>
      <c r="O19" s="296" t="str">
        <f t="shared" si="0"/>
        <v>×</v>
      </c>
      <c r="P19" s="296" t="str">
        <f t="shared" si="1"/>
        <v>×</v>
      </c>
    </row>
    <row r="20" spans="1:16" s="118" customFormat="1" ht="13.5" customHeight="1">
      <c r="A20" s="264" t="s">
        <v>25</v>
      </c>
      <c r="B20" s="226">
        <f>'第２表（その１）（公）'!J47-'第２表（その２）（公）'!M46</f>
        <v>718347</v>
      </c>
      <c r="C20" s="227">
        <f>'第２表（その１）（公）'!N47-'第２表（その２）（公）'!Q46</f>
        <v>21129859</v>
      </c>
      <c r="D20" s="228">
        <v>186534558</v>
      </c>
      <c r="E20" s="217">
        <v>226118556</v>
      </c>
      <c r="F20" s="228">
        <v>189850997</v>
      </c>
      <c r="G20" s="228">
        <v>187286400</v>
      </c>
      <c r="H20" s="217">
        <v>182727380</v>
      </c>
      <c r="I20" s="228">
        <v>38832156</v>
      </c>
      <c r="J20" s="216">
        <v>7123617</v>
      </c>
      <c r="K20" s="265" t="s">
        <v>25</v>
      </c>
      <c r="M20" s="118">
        <v>-14602803</v>
      </c>
      <c r="N20" s="118">
        <v>11791889</v>
      </c>
      <c r="O20" s="296" t="str">
        <f t="shared" si="0"/>
        <v>×</v>
      </c>
      <c r="P20" s="296" t="str">
        <f t="shared" si="1"/>
        <v>×</v>
      </c>
    </row>
    <row r="21" spans="1:16" s="118" customFormat="1" ht="13.5" customHeight="1">
      <c r="A21" s="129" t="s">
        <v>189</v>
      </c>
      <c r="B21" s="223">
        <f>'第２表（その１）（公）'!J48-'第２表（その２）（公）'!M47</f>
        <v>19744</v>
      </c>
      <c r="C21" s="224">
        <f>'第２表（その１）（公）'!N48-'第２表（その２）（公）'!Q47</f>
        <v>0</v>
      </c>
      <c r="D21" s="225">
        <v>239258099</v>
      </c>
      <c r="E21" s="213">
        <v>136971271</v>
      </c>
      <c r="F21" s="225">
        <v>132174171</v>
      </c>
      <c r="G21" s="225">
        <v>130673100</v>
      </c>
      <c r="H21" s="213">
        <v>128405004</v>
      </c>
      <c r="I21" s="225">
        <v>6298171</v>
      </c>
      <c r="J21" s="212">
        <v>3769167</v>
      </c>
      <c r="K21" s="263" t="s">
        <v>89</v>
      </c>
      <c r="M21" s="118">
        <v>-4993237</v>
      </c>
      <c r="N21" s="118">
        <v>0</v>
      </c>
      <c r="O21" s="296" t="str">
        <f t="shared" si="0"/>
        <v>×</v>
      </c>
      <c r="P21" s="296" t="str">
        <f t="shared" si="1"/>
        <v>○</v>
      </c>
    </row>
    <row r="22" spans="1:16" s="118" customFormat="1" ht="13.5" customHeight="1">
      <c r="A22" s="129" t="s">
        <v>92</v>
      </c>
      <c r="B22" s="223">
        <f>'第２表（その１）（公）'!J49-'第２表（その２）（公）'!M48</f>
        <v>-20910466</v>
      </c>
      <c r="C22" s="224">
        <f>'第２表（その１）（公）'!N49-'第２表（その２）（公）'!Q48</f>
        <v>18669441</v>
      </c>
      <c r="D22" s="225">
        <v>123273131</v>
      </c>
      <c r="E22" s="213">
        <v>322022276</v>
      </c>
      <c r="F22" s="225">
        <v>309572490</v>
      </c>
      <c r="G22" s="225">
        <v>307471400</v>
      </c>
      <c r="H22" s="213">
        <v>303989951</v>
      </c>
      <c r="I22" s="225">
        <v>14550876</v>
      </c>
      <c r="J22" s="212">
        <v>5582539</v>
      </c>
      <c r="K22" s="263" t="s">
        <v>90</v>
      </c>
      <c r="M22" s="118">
        <v>-22963002</v>
      </c>
      <c r="N22" s="118">
        <v>6519799</v>
      </c>
      <c r="O22" s="296" t="str">
        <f t="shared" si="0"/>
        <v>×</v>
      </c>
      <c r="P22" s="296" t="str">
        <f t="shared" si="1"/>
        <v>×</v>
      </c>
    </row>
    <row r="23" spans="1:16" s="149" customFormat="1" ht="13.5" customHeight="1">
      <c r="A23" s="258" t="s">
        <v>190</v>
      </c>
      <c r="B23" s="229">
        <f>SUM(B6:B22)</f>
        <v>814487294</v>
      </c>
      <c r="C23" s="230">
        <f aca="true" t="shared" si="2" ref="C23:J23">SUM(C6:C22)</f>
        <v>1805976786</v>
      </c>
      <c r="D23" s="229">
        <f t="shared" si="2"/>
        <v>3296125544</v>
      </c>
      <c r="E23" s="230">
        <f t="shared" si="2"/>
        <v>18084166505</v>
      </c>
      <c r="F23" s="229">
        <f t="shared" si="2"/>
        <v>14815629652</v>
      </c>
      <c r="G23" s="229">
        <f t="shared" si="2"/>
        <v>14590460793</v>
      </c>
      <c r="H23" s="230">
        <f t="shared" si="2"/>
        <v>13944910357</v>
      </c>
      <c r="I23" s="229">
        <f t="shared" si="2"/>
        <v>3493705712</v>
      </c>
      <c r="J23" s="231">
        <f t="shared" si="2"/>
        <v>870719295</v>
      </c>
      <c r="K23" s="250" t="s">
        <v>196</v>
      </c>
      <c r="M23" s="149">
        <v>-264928928</v>
      </c>
      <c r="N23" s="149">
        <v>1058921700</v>
      </c>
      <c r="O23" s="296" t="str">
        <f aca="true" t="shared" si="3" ref="O23:O28">IF(B23=M23,"○","×")</f>
        <v>×</v>
      </c>
      <c r="P23" s="296" t="str">
        <f aca="true" t="shared" si="4" ref="P23:P28">IF(C23=N23,"○","×")</f>
        <v>×</v>
      </c>
    </row>
    <row r="24" spans="1:16" s="149" customFormat="1" ht="13.5" customHeight="1">
      <c r="A24" s="129" t="s">
        <v>26</v>
      </c>
      <c r="B24" s="223">
        <f>'第２表（その１、その２） (組)'!N6-'第２表（その１、その２） (組)'!K31</f>
        <v>-28374462</v>
      </c>
      <c r="C24" s="224">
        <f>'第２表（その１、その２） (組)'!R6-'第２表（その１、その２） (組)'!O31</f>
        <v>106452526</v>
      </c>
      <c r="D24" s="225">
        <v>766976000</v>
      </c>
      <c r="E24" s="213">
        <v>268708400</v>
      </c>
      <c r="F24" s="225">
        <v>268708400</v>
      </c>
      <c r="G24" s="225">
        <v>268708400</v>
      </c>
      <c r="H24" s="213">
        <v>268708400</v>
      </c>
      <c r="I24" s="232">
        <v>0</v>
      </c>
      <c r="J24" s="233">
        <v>0</v>
      </c>
      <c r="K24" s="263" t="s">
        <v>26</v>
      </c>
      <c r="M24" s="149">
        <v>-93145606</v>
      </c>
      <c r="N24" s="149">
        <v>87226988</v>
      </c>
      <c r="O24" s="296" t="str">
        <f t="shared" si="3"/>
        <v>×</v>
      </c>
      <c r="P24" s="296" t="str">
        <f t="shared" si="4"/>
        <v>×</v>
      </c>
    </row>
    <row r="25" spans="1:16" s="149" customFormat="1" ht="13.5" customHeight="1">
      <c r="A25" s="129" t="s">
        <v>27</v>
      </c>
      <c r="B25" s="223">
        <f>'第２表（その１、その２） (組)'!N7-'第２表（その１、その２） (組)'!K32</f>
        <v>28206791</v>
      </c>
      <c r="C25" s="224">
        <f>'第２表（その１、その２） (組)'!R7-'第２表（その１、その２） (組)'!O32</f>
        <v>78790175</v>
      </c>
      <c r="D25" s="225">
        <v>202494572</v>
      </c>
      <c r="E25" s="213">
        <v>387563000</v>
      </c>
      <c r="F25" s="225">
        <v>387563000</v>
      </c>
      <c r="G25" s="225">
        <v>387563000</v>
      </c>
      <c r="H25" s="213">
        <v>387563000</v>
      </c>
      <c r="I25" s="232">
        <v>0</v>
      </c>
      <c r="J25" s="233">
        <v>0</v>
      </c>
      <c r="K25" s="263" t="s">
        <v>27</v>
      </c>
      <c r="M25" s="149">
        <v>-2372117</v>
      </c>
      <c r="N25" s="149">
        <v>67590680</v>
      </c>
      <c r="O25" s="296" t="str">
        <f t="shared" si="3"/>
        <v>×</v>
      </c>
      <c r="P25" s="296" t="str">
        <f t="shared" si="4"/>
        <v>×</v>
      </c>
    </row>
    <row r="26" spans="1:16" s="149" customFormat="1" ht="13.5" customHeight="1">
      <c r="A26" s="105" t="s">
        <v>28</v>
      </c>
      <c r="B26" s="226">
        <f>'第２表（その１、その２） (組)'!N8-'第２表（その１、その２） (組)'!K33</f>
        <v>4597965</v>
      </c>
      <c r="C26" s="227">
        <f>'第２表（その１、その２） (組)'!R8-'第２表（その１、その２） (組)'!O33</f>
        <v>32993578</v>
      </c>
      <c r="D26" s="228">
        <v>195269500</v>
      </c>
      <c r="E26" s="217">
        <v>105915900</v>
      </c>
      <c r="F26" s="228">
        <v>105915900</v>
      </c>
      <c r="G26" s="228">
        <v>105915900</v>
      </c>
      <c r="H26" s="217">
        <v>105915900</v>
      </c>
      <c r="I26" s="234">
        <v>0</v>
      </c>
      <c r="J26" s="235">
        <v>0</v>
      </c>
      <c r="K26" s="111" t="s">
        <v>28</v>
      </c>
      <c r="M26" s="149">
        <v>6535393</v>
      </c>
      <c r="N26" s="149">
        <v>31995613</v>
      </c>
      <c r="O26" s="296" t="str">
        <f t="shared" si="3"/>
        <v>×</v>
      </c>
      <c r="P26" s="296" t="str">
        <f t="shared" si="4"/>
        <v>×</v>
      </c>
    </row>
    <row r="27" spans="1:16" s="149" customFormat="1" ht="13.5" customHeight="1" thickBot="1">
      <c r="A27" s="269" t="s">
        <v>29</v>
      </c>
      <c r="B27" s="270">
        <f>SUM(B24:B26)</f>
        <v>4430294</v>
      </c>
      <c r="C27" s="271">
        <f aca="true" t="shared" si="5" ref="C27:I27">SUM(C24:C26)</f>
        <v>218236279</v>
      </c>
      <c r="D27" s="272">
        <f t="shared" si="5"/>
        <v>1164740072</v>
      </c>
      <c r="E27" s="271">
        <f t="shared" si="5"/>
        <v>762187300</v>
      </c>
      <c r="F27" s="272">
        <f t="shared" si="5"/>
        <v>762187300</v>
      </c>
      <c r="G27" s="272">
        <f t="shared" si="5"/>
        <v>762187300</v>
      </c>
      <c r="H27" s="271">
        <f t="shared" si="5"/>
        <v>762187300</v>
      </c>
      <c r="I27" s="272">
        <f t="shared" si="5"/>
        <v>0</v>
      </c>
      <c r="J27" s="273">
        <f>SUM(J24:J26)</f>
        <v>0</v>
      </c>
      <c r="K27" s="274" t="s">
        <v>197</v>
      </c>
      <c r="M27" s="149">
        <v>-88982330</v>
      </c>
      <c r="N27" s="149">
        <v>186813281</v>
      </c>
      <c r="O27" s="296" t="str">
        <f t="shared" si="3"/>
        <v>×</v>
      </c>
      <c r="P27" s="296" t="str">
        <f t="shared" si="4"/>
        <v>×</v>
      </c>
    </row>
    <row r="28" spans="1:16" s="118" customFormat="1" ht="13.5" customHeight="1" thickBot="1" thickTop="1">
      <c r="A28" s="247" t="s">
        <v>30</v>
      </c>
      <c r="B28" s="266">
        <f>SUM(B27,B23)</f>
        <v>818917588</v>
      </c>
      <c r="C28" s="266">
        <f>SUM(C27,C23)</f>
        <v>2024213065</v>
      </c>
      <c r="D28" s="266">
        <f aca="true" t="shared" si="6" ref="D28:I28">SUM(D27,D23)</f>
        <v>4460865616</v>
      </c>
      <c r="E28" s="267">
        <f t="shared" si="6"/>
        <v>18846353805</v>
      </c>
      <c r="F28" s="266">
        <f t="shared" si="6"/>
        <v>15577816952</v>
      </c>
      <c r="G28" s="268">
        <f t="shared" si="6"/>
        <v>15352648093</v>
      </c>
      <c r="H28" s="267">
        <f t="shared" si="6"/>
        <v>14707097657</v>
      </c>
      <c r="I28" s="266">
        <f t="shared" si="6"/>
        <v>3493705712</v>
      </c>
      <c r="J28" s="268">
        <f>SUM(J27,J23)</f>
        <v>870719295</v>
      </c>
      <c r="K28" s="251" t="s">
        <v>198</v>
      </c>
      <c r="M28" s="118">
        <v>-353911258</v>
      </c>
      <c r="N28" s="118">
        <v>1245734981</v>
      </c>
      <c r="O28" s="296" t="str">
        <f t="shared" si="3"/>
        <v>×</v>
      </c>
      <c r="P28" s="296" t="str">
        <f t="shared" si="4"/>
        <v>×</v>
      </c>
    </row>
  </sheetData>
  <sheetProtection/>
  <mergeCells count="3">
    <mergeCell ref="A2:A5"/>
    <mergeCell ref="D2:D5"/>
    <mergeCell ref="K2:K5"/>
  </mergeCells>
  <printOptions/>
  <pageMargins left="1.1023622047244095" right="0.7480314960629921" top="0.9448818897637796" bottom="0.6692913385826772" header="0.5118110236220472" footer="0.5118110236220472"/>
  <pageSetup fitToHeight="0" fitToWidth="1" horizontalDpi="600" verticalDpi="600" orientation="landscape" paperSize="9" scale="67" r:id="rId1"/>
  <headerFooter alignWithMargins="0">
    <oddFooter>&amp;C51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57"/>
  <sheetViews>
    <sheetView view="pageBreakPreview" zoomScale="85" zoomScaleSheetLayoutView="85" workbookViewId="0" topLeftCell="A13">
      <selection activeCell="L62" sqref="L62"/>
    </sheetView>
  </sheetViews>
  <sheetFormatPr defaultColWidth="8.796875" defaultRowHeight="14.25"/>
  <cols>
    <col min="1" max="1" width="10.69921875" style="0" customWidth="1"/>
    <col min="2" max="2" width="15.8984375" style="0" customWidth="1"/>
    <col min="3" max="3" width="17.19921875" style="0" bestFit="1" customWidth="1"/>
    <col min="4" max="4" width="14.3984375" style="0" customWidth="1"/>
    <col min="5" max="5" width="14.09765625" style="0" customWidth="1"/>
    <col min="6" max="6" width="15.8984375" style="0" customWidth="1"/>
    <col min="7" max="7" width="15.296875" style="0" customWidth="1"/>
    <col min="8" max="8" width="16.796875" style="0" bestFit="1" customWidth="1"/>
    <col min="9" max="9" width="15.09765625" style="0" customWidth="1"/>
    <col min="10" max="10" width="12.796875" style="0" bestFit="1" customWidth="1"/>
    <col min="11" max="11" width="19.19921875" style="0" bestFit="1" customWidth="1"/>
    <col min="12" max="12" width="14.796875" style="0" bestFit="1" customWidth="1"/>
    <col min="13" max="13" width="15.69921875" style="0" customWidth="1"/>
    <col min="14" max="14" width="10.296875" style="0" customWidth="1"/>
  </cols>
  <sheetData>
    <row r="1" spans="1:14" ht="21" thickBot="1">
      <c r="A1" s="5" t="s">
        <v>74</v>
      </c>
      <c r="L1" s="6" t="s">
        <v>32</v>
      </c>
      <c r="M1" s="13" t="s">
        <v>1</v>
      </c>
      <c r="N1" s="13"/>
    </row>
    <row r="2" spans="1:14" ht="12.75">
      <c r="A2" s="85"/>
      <c r="B2" s="463" t="s">
        <v>193</v>
      </c>
      <c r="C2" s="464"/>
      <c r="D2" s="464"/>
      <c r="E2" s="483"/>
      <c r="F2" s="463" t="s">
        <v>257</v>
      </c>
      <c r="G2" s="464"/>
      <c r="H2" s="464"/>
      <c r="I2" s="464"/>
      <c r="J2" s="464"/>
      <c r="K2" s="464"/>
      <c r="L2" s="464"/>
      <c r="M2" s="465"/>
      <c r="N2" s="149"/>
    </row>
    <row r="3" spans="1:13" ht="12.75">
      <c r="A3" s="86" t="s">
        <v>6</v>
      </c>
      <c r="B3" s="87" t="s">
        <v>42</v>
      </c>
      <c r="C3" s="327" t="s">
        <v>252</v>
      </c>
      <c r="D3" s="442" t="s">
        <v>50</v>
      </c>
      <c r="E3" s="442" t="s">
        <v>75</v>
      </c>
      <c r="F3" s="88" t="s">
        <v>76</v>
      </c>
      <c r="G3" s="89"/>
      <c r="H3" s="89"/>
      <c r="I3" s="89"/>
      <c r="J3" s="89"/>
      <c r="K3" s="89"/>
      <c r="L3" s="89"/>
      <c r="M3" s="90" t="s">
        <v>6</v>
      </c>
    </row>
    <row r="4" spans="1:13" ht="12.75">
      <c r="A4" s="91"/>
      <c r="B4" s="92" t="s">
        <v>169</v>
      </c>
      <c r="C4" s="92" t="s">
        <v>253</v>
      </c>
      <c r="D4" s="444"/>
      <c r="E4" s="444"/>
      <c r="F4" s="93" t="s">
        <v>46</v>
      </c>
      <c r="G4" s="93" t="s">
        <v>57</v>
      </c>
      <c r="H4" s="93" t="s">
        <v>58</v>
      </c>
      <c r="I4" s="94" t="s">
        <v>59</v>
      </c>
      <c r="J4" s="95" t="s">
        <v>170</v>
      </c>
      <c r="K4" s="92" t="s">
        <v>60</v>
      </c>
      <c r="L4" s="92" t="s">
        <v>37</v>
      </c>
      <c r="M4" s="96"/>
    </row>
    <row r="5" spans="1:13" ht="13.5" customHeight="1">
      <c r="A5" s="86" t="s">
        <v>16</v>
      </c>
      <c r="B5" s="97">
        <v>1317995</v>
      </c>
      <c r="C5" s="97">
        <v>268040</v>
      </c>
      <c r="D5" s="97">
        <v>747547</v>
      </c>
      <c r="E5" s="98">
        <f aca="true" t="shared" si="0" ref="E5:E21">SUM(B5:D5)</f>
        <v>2333582</v>
      </c>
      <c r="F5" s="97">
        <v>119455</v>
      </c>
      <c r="G5" s="97">
        <v>8260</v>
      </c>
      <c r="H5" s="98">
        <f>SUM(F5:G5)</f>
        <v>127715</v>
      </c>
      <c r="I5" s="99">
        <v>140325</v>
      </c>
      <c r="J5" s="100">
        <v>0</v>
      </c>
      <c r="K5" s="101">
        <v>0</v>
      </c>
      <c r="L5" s="98">
        <f>SUM(H5,I5,J5,K5)</f>
        <v>268040</v>
      </c>
      <c r="M5" s="90" t="s">
        <v>16</v>
      </c>
    </row>
    <row r="6" spans="1:13" ht="13.5" customHeight="1">
      <c r="A6" s="86" t="s">
        <v>17</v>
      </c>
      <c r="B6" s="97">
        <v>1598298</v>
      </c>
      <c r="C6" s="97">
        <v>202766</v>
      </c>
      <c r="D6" s="97">
        <v>0</v>
      </c>
      <c r="E6" s="98">
        <f t="shared" si="0"/>
        <v>1801064</v>
      </c>
      <c r="F6" s="97">
        <v>127274</v>
      </c>
      <c r="G6" s="97">
        <v>0</v>
      </c>
      <c r="H6" s="98">
        <f aca="true" t="shared" si="1" ref="H6:H21">SUM(F6:G6)</f>
        <v>127274</v>
      </c>
      <c r="I6" s="102">
        <v>75492</v>
      </c>
      <c r="J6" s="103">
        <v>0</v>
      </c>
      <c r="K6" s="104">
        <v>0</v>
      </c>
      <c r="L6" s="98">
        <f aca="true" t="shared" si="2" ref="L6:L21">SUM(H6,I6,J6,K6)</f>
        <v>202766</v>
      </c>
      <c r="M6" s="90" t="s">
        <v>17</v>
      </c>
    </row>
    <row r="7" spans="1:13" ht="13.5" customHeight="1">
      <c r="A7" s="86" t="s">
        <v>18</v>
      </c>
      <c r="B7" s="97">
        <v>117439</v>
      </c>
      <c r="C7" s="97">
        <v>491734</v>
      </c>
      <c r="D7" s="97">
        <v>505162</v>
      </c>
      <c r="E7" s="98">
        <f t="shared" si="0"/>
        <v>1114335</v>
      </c>
      <c r="F7" s="97">
        <v>162269</v>
      </c>
      <c r="G7" s="97">
        <v>5071</v>
      </c>
      <c r="H7" s="98">
        <f t="shared" si="1"/>
        <v>167340</v>
      </c>
      <c r="I7" s="102">
        <v>324394</v>
      </c>
      <c r="J7" s="103">
        <v>0</v>
      </c>
      <c r="K7" s="104">
        <v>0</v>
      </c>
      <c r="L7" s="98">
        <f t="shared" si="2"/>
        <v>491734</v>
      </c>
      <c r="M7" s="90" t="s">
        <v>18</v>
      </c>
    </row>
    <row r="8" spans="1:13" ht="13.5" customHeight="1">
      <c r="A8" s="86" t="s">
        <v>19</v>
      </c>
      <c r="B8" s="97">
        <v>47768</v>
      </c>
      <c r="C8" s="97">
        <v>0</v>
      </c>
      <c r="D8" s="97">
        <v>11384</v>
      </c>
      <c r="E8" s="98">
        <f t="shared" si="0"/>
        <v>59152</v>
      </c>
      <c r="F8" s="97">
        <v>0</v>
      </c>
      <c r="G8" s="97">
        <v>0</v>
      </c>
      <c r="H8" s="98">
        <f t="shared" si="1"/>
        <v>0</v>
      </c>
      <c r="I8" s="102">
        <v>0</v>
      </c>
      <c r="J8" s="103">
        <v>0</v>
      </c>
      <c r="K8" s="104">
        <v>0</v>
      </c>
      <c r="L8" s="98">
        <f t="shared" si="2"/>
        <v>0</v>
      </c>
      <c r="M8" s="90" t="s">
        <v>19</v>
      </c>
    </row>
    <row r="9" spans="1:13" ht="13.5" customHeight="1">
      <c r="A9" s="105" t="s">
        <v>20</v>
      </c>
      <c r="B9" s="106">
        <v>0</v>
      </c>
      <c r="C9" s="106">
        <v>0</v>
      </c>
      <c r="D9" s="106">
        <v>0</v>
      </c>
      <c r="E9" s="107">
        <f t="shared" si="0"/>
        <v>0</v>
      </c>
      <c r="F9" s="106">
        <v>0</v>
      </c>
      <c r="G9" s="106">
        <v>0</v>
      </c>
      <c r="H9" s="107">
        <f t="shared" si="1"/>
        <v>0</v>
      </c>
      <c r="I9" s="108">
        <v>0</v>
      </c>
      <c r="J9" s="109">
        <v>0</v>
      </c>
      <c r="K9" s="110">
        <v>0</v>
      </c>
      <c r="L9" s="98">
        <f t="shared" si="2"/>
        <v>0</v>
      </c>
      <c r="M9" s="111" t="s">
        <v>20</v>
      </c>
    </row>
    <row r="10" spans="1:13" s="3" customFormat="1" ht="13.5" customHeight="1">
      <c r="A10" s="86" t="s">
        <v>21</v>
      </c>
      <c r="B10" s="97">
        <v>708571</v>
      </c>
      <c r="C10" s="97">
        <v>281116</v>
      </c>
      <c r="D10" s="97">
        <v>46433</v>
      </c>
      <c r="E10" s="98">
        <f t="shared" si="0"/>
        <v>1036120</v>
      </c>
      <c r="F10" s="97">
        <v>231916</v>
      </c>
      <c r="G10" s="97">
        <v>0</v>
      </c>
      <c r="H10" s="98">
        <f t="shared" si="1"/>
        <v>231916</v>
      </c>
      <c r="I10" s="99">
        <v>49200</v>
      </c>
      <c r="J10" s="100">
        <v>0</v>
      </c>
      <c r="K10" s="104">
        <v>0</v>
      </c>
      <c r="L10" s="112">
        <f t="shared" si="2"/>
        <v>281116</v>
      </c>
      <c r="M10" s="90" t="s">
        <v>21</v>
      </c>
    </row>
    <row r="11" spans="1:13" s="3" customFormat="1" ht="13.5" customHeight="1">
      <c r="A11" s="86" t="s">
        <v>110</v>
      </c>
      <c r="B11" s="97">
        <v>95668</v>
      </c>
      <c r="C11" s="97">
        <v>385863</v>
      </c>
      <c r="D11" s="97">
        <v>0</v>
      </c>
      <c r="E11" s="98">
        <f t="shared" si="0"/>
        <v>481531</v>
      </c>
      <c r="F11" s="97">
        <v>280224</v>
      </c>
      <c r="G11" s="97">
        <v>0</v>
      </c>
      <c r="H11" s="98">
        <f t="shared" si="1"/>
        <v>280224</v>
      </c>
      <c r="I11" s="102">
        <v>105639</v>
      </c>
      <c r="J11" s="103">
        <v>0</v>
      </c>
      <c r="K11" s="104">
        <v>0</v>
      </c>
      <c r="L11" s="98">
        <f t="shared" si="2"/>
        <v>385863</v>
      </c>
      <c r="M11" s="90" t="s">
        <v>84</v>
      </c>
    </row>
    <row r="12" spans="1:13" s="3" customFormat="1" ht="13.5" customHeight="1">
      <c r="A12" s="86" t="s">
        <v>112</v>
      </c>
      <c r="B12" s="97">
        <v>1311355</v>
      </c>
      <c r="C12" s="97">
        <v>35938</v>
      </c>
      <c r="D12" s="97">
        <v>0</v>
      </c>
      <c r="E12" s="98">
        <f t="shared" si="0"/>
        <v>1347293</v>
      </c>
      <c r="F12" s="97">
        <v>35938</v>
      </c>
      <c r="G12" s="97">
        <v>0</v>
      </c>
      <c r="H12" s="98">
        <f t="shared" si="1"/>
        <v>35938</v>
      </c>
      <c r="I12" s="102">
        <v>0</v>
      </c>
      <c r="J12" s="103">
        <v>0</v>
      </c>
      <c r="K12" s="104">
        <v>0</v>
      </c>
      <c r="L12" s="98">
        <f t="shared" si="2"/>
        <v>35938</v>
      </c>
      <c r="M12" s="90" t="s">
        <v>85</v>
      </c>
    </row>
    <row r="13" spans="1:13" s="3" customFormat="1" ht="13.5" customHeight="1">
      <c r="A13" s="86" t="s">
        <v>114</v>
      </c>
      <c r="B13" s="97">
        <v>2018466</v>
      </c>
      <c r="C13" s="97">
        <v>684489</v>
      </c>
      <c r="D13" s="97">
        <v>0</v>
      </c>
      <c r="E13" s="98">
        <f t="shared" si="0"/>
        <v>2702955</v>
      </c>
      <c r="F13" s="97">
        <v>419846</v>
      </c>
      <c r="G13" s="97">
        <v>3423</v>
      </c>
      <c r="H13" s="98">
        <f t="shared" si="1"/>
        <v>423269</v>
      </c>
      <c r="I13" s="102">
        <v>261220</v>
      </c>
      <c r="J13" s="103">
        <v>0</v>
      </c>
      <c r="K13" s="104">
        <v>0</v>
      </c>
      <c r="L13" s="98">
        <f t="shared" si="2"/>
        <v>684489</v>
      </c>
      <c r="M13" s="90" t="s">
        <v>86</v>
      </c>
    </row>
    <row r="14" spans="1:13" ht="13.5" customHeight="1">
      <c r="A14" s="105" t="s">
        <v>22</v>
      </c>
      <c r="B14" s="106">
        <v>897</v>
      </c>
      <c r="C14" s="106">
        <v>212646</v>
      </c>
      <c r="D14" s="106">
        <v>0</v>
      </c>
      <c r="E14" s="107">
        <f t="shared" si="0"/>
        <v>213543</v>
      </c>
      <c r="F14" s="106">
        <v>212646</v>
      </c>
      <c r="G14" s="106">
        <v>0</v>
      </c>
      <c r="H14" s="107">
        <f t="shared" si="1"/>
        <v>212646</v>
      </c>
      <c r="I14" s="108">
        <v>0</v>
      </c>
      <c r="J14" s="109">
        <v>0</v>
      </c>
      <c r="K14" s="110">
        <v>0</v>
      </c>
      <c r="L14" s="113">
        <f t="shared" si="2"/>
        <v>212646</v>
      </c>
      <c r="M14" s="111" t="s">
        <v>22</v>
      </c>
    </row>
    <row r="15" spans="1:13" ht="13.5" customHeight="1">
      <c r="A15" s="86" t="s">
        <v>23</v>
      </c>
      <c r="B15" s="97">
        <v>0</v>
      </c>
      <c r="C15" s="97">
        <v>0</v>
      </c>
      <c r="D15" s="97">
        <v>0</v>
      </c>
      <c r="E15" s="98">
        <f t="shared" si="0"/>
        <v>0</v>
      </c>
      <c r="F15" s="97">
        <v>0</v>
      </c>
      <c r="G15" s="97">
        <v>0</v>
      </c>
      <c r="H15" s="98">
        <f t="shared" si="1"/>
        <v>0</v>
      </c>
      <c r="I15" s="99">
        <v>0</v>
      </c>
      <c r="J15" s="100">
        <v>0</v>
      </c>
      <c r="K15" s="104">
        <v>0</v>
      </c>
      <c r="L15" s="98">
        <f t="shared" si="2"/>
        <v>0</v>
      </c>
      <c r="M15" s="90" t="s">
        <v>23</v>
      </c>
    </row>
    <row r="16" spans="1:13" ht="13.5" customHeight="1">
      <c r="A16" s="86" t="s">
        <v>120</v>
      </c>
      <c r="B16" s="97">
        <v>365</v>
      </c>
      <c r="C16" s="97">
        <v>4123</v>
      </c>
      <c r="D16" s="97">
        <v>0</v>
      </c>
      <c r="E16" s="98">
        <f t="shared" si="0"/>
        <v>4488</v>
      </c>
      <c r="F16" s="97">
        <v>4123</v>
      </c>
      <c r="G16" s="97">
        <v>0</v>
      </c>
      <c r="H16" s="98">
        <f t="shared" si="1"/>
        <v>4123</v>
      </c>
      <c r="I16" s="102">
        <v>0</v>
      </c>
      <c r="J16" s="103">
        <v>0</v>
      </c>
      <c r="K16" s="104">
        <v>0</v>
      </c>
      <c r="L16" s="98">
        <f t="shared" si="2"/>
        <v>4123</v>
      </c>
      <c r="M16" s="90" t="s">
        <v>87</v>
      </c>
    </row>
    <row r="17" spans="1:13" ht="13.5" customHeight="1">
      <c r="A17" s="86" t="s">
        <v>123</v>
      </c>
      <c r="B17" s="97">
        <v>166299</v>
      </c>
      <c r="C17" s="97">
        <v>32296</v>
      </c>
      <c r="D17" s="97">
        <v>0</v>
      </c>
      <c r="E17" s="98">
        <f t="shared" si="0"/>
        <v>198595</v>
      </c>
      <c r="F17" s="97">
        <v>3661</v>
      </c>
      <c r="G17" s="97">
        <v>0</v>
      </c>
      <c r="H17" s="98">
        <f t="shared" si="1"/>
        <v>3661</v>
      </c>
      <c r="I17" s="102">
        <v>28635</v>
      </c>
      <c r="J17" s="103">
        <v>0</v>
      </c>
      <c r="K17" s="104">
        <v>0</v>
      </c>
      <c r="L17" s="98">
        <f t="shared" si="2"/>
        <v>32296</v>
      </c>
      <c r="M17" s="90" t="s">
        <v>88</v>
      </c>
    </row>
    <row r="18" spans="1:13" ht="13.5" customHeight="1">
      <c r="A18" s="86" t="s">
        <v>24</v>
      </c>
      <c r="B18" s="97">
        <v>0</v>
      </c>
      <c r="C18" s="97">
        <v>0</v>
      </c>
      <c r="D18" s="97">
        <v>0</v>
      </c>
      <c r="E18" s="98">
        <f t="shared" si="0"/>
        <v>0</v>
      </c>
      <c r="F18" s="97">
        <v>0</v>
      </c>
      <c r="G18" s="97">
        <v>0</v>
      </c>
      <c r="H18" s="98">
        <f t="shared" si="1"/>
        <v>0</v>
      </c>
      <c r="I18" s="102">
        <v>0</v>
      </c>
      <c r="J18" s="103">
        <v>0</v>
      </c>
      <c r="K18" s="104">
        <v>0</v>
      </c>
      <c r="L18" s="98">
        <f t="shared" si="2"/>
        <v>0</v>
      </c>
      <c r="M18" s="90" t="s">
        <v>24</v>
      </c>
    </row>
    <row r="19" spans="1:13" ht="13.5" customHeight="1">
      <c r="A19" s="105" t="s">
        <v>25</v>
      </c>
      <c r="B19" s="106">
        <v>402948</v>
      </c>
      <c r="C19" s="106">
        <v>0</v>
      </c>
      <c r="D19" s="106">
        <v>0</v>
      </c>
      <c r="E19" s="107">
        <f t="shared" si="0"/>
        <v>402948</v>
      </c>
      <c r="F19" s="106">
        <v>0</v>
      </c>
      <c r="G19" s="106">
        <v>0</v>
      </c>
      <c r="H19" s="107">
        <f t="shared" si="1"/>
        <v>0</v>
      </c>
      <c r="I19" s="108">
        <v>0</v>
      </c>
      <c r="J19" s="109">
        <v>0</v>
      </c>
      <c r="K19" s="110">
        <v>0</v>
      </c>
      <c r="L19" s="98">
        <f t="shared" si="2"/>
        <v>0</v>
      </c>
      <c r="M19" s="111" t="s">
        <v>25</v>
      </c>
    </row>
    <row r="20" spans="1:13" ht="13.5" customHeight="1">
      <c r="A20" s="86" t="s">
        <v>189</v>
      </c>
      <c r="B20" s="97">
        <v>5625</v>
      </c>
      <c r="C20" s="97">
        <v>124546</v>
      </c>
      <c r="D20" s="97">
        <v>0</v>
      </c>
      <c r="E20" s="98">
        <f t="shared" si="0"/>
        <v>130171</v>
      </c>
      <c r="F20" s="97">
        <v>92323</v>
      </c>
      <c r="G20" s="97">
        <v>0</v>
      </c>
      <c r="H20" s="98">
        <f t="shared" si="1"/>
        <v>92323</v>
      </c>
      <c r="I20" s="99">
        <v>32223</v>
      </c>
      <c r="J20" s="100">
        <v>0</v>
      </c>
      <c r="K20" s="104">
        <v>0</v>
      </c>
      <c r="L20" s="112">
        <f t="shared" si="2"/>
        <v>124546</v>
      </c>
      <c r="M20" s="90" t="s">
        <v>89</v>
      </c>
    </row>
    <row r="21" spans="1:13" ht="13.5" customHeight="1">
      <c r="A21" s="86" t="s">
        <v>92</v>
      </c>
      <c r="B21" s="97">
        <v>31132</v>
      </c>
      <c r="C21" s="97">
        <v>0</v>
      </c>
      <c r="D21" s="97">
        <v>0</v>
      </c>
      <c r="E21" s="98">
        <f t="shared" si="0"/>
        <v>31132</v>
      </c>
      <c r="F21" s="97">
        <v>0</v>
      </c>
      <c r="G21" s="97">
        <v>0</v>
      </c>
      <c r="H21" s="98">
        <f t="shared" si="1"/>
        <v>0</v>
      </c>
      <c r="I21" s="108">
        <v>0</v>
      </c>
      <c r="J21" s="109">
        <v>0</v>
      </c>
      <c r="K21" s="104">
        <v>0</v>
      </c>
      <c r="L21" s="98">
        <f t="shared" si="2"/>
        <v>0</v>
      </c>
      <c r="M21" s="90" t="s">
        <v>90</v>
      </c>
    </row>
    <row r="22" spans="1:13" ht="13.5" customHeight="1">
      <c r="A22" s="244" t="s">
        <v>190</v>
      </c>
      <c r="B22" s="114">
        <f>SUM(B5:B21)</f>
        <v>7822826</v>
      </c>
      <c r="C22" s="114">
        <f aca="true" t="shared" si="3" ref="C22:L22">SUM(C5:C21)</f>
        <v>2723557</v>
      </c>
      <c r="D22" s="114">
        <f t="shared" si="3"/>
        <v>1310526</v>
      </c>
      <c r="E22" s="114">
        <f t="shared" si="3"/>
        <v>11856909</v>
      </c>
      <c r="F22" s="114">
        <f t="shared" si="3"/>
        <v>1689675</v>
      </c>
      <c r="G22" s="114">
        <f t="shared" si="3"/>
        <v>16754</v>
      </c>
      <c r="H22" s="114">
        <f t="shared" si="3"/>
        <v>1706429</v>
      </c>
      <c r="I22" s="114">
        <f t="shared" si="3"/>
        <v>1017128</v>
      </c>
      <c r="J22" s="114">
        <f t="shared" si="3"/>
        <v>0</v>
      </c>
      <c r="K22" s="114">
        <f t="shared" si="3"/>
        <v>0</v>
      </c>
      <c r="L22" s="114">
        <f t="shared" si="3"/>
        <v>2723557</v>
      </c>
      <c r="M22" s="250" t="s">
        <v>196</v>
      </c>
    </row>
    <row r="23" spans="1:13" ht="13.5" customHeight="1">
      <c r="A23" s="86" t="s">
        <v>26</v>
      </c>
      <c r="B23" s="115" t="s">
        <v>191</v>
      </c>
      <c r="C23" s="115" t="s">
        <v>191</v>
      </c>
      <c r="D23" s="115" t="s">
        <v>191</v>
      </c>
      <c r="E23" s="115" t="s">
        <v>191</v>
      </c>
      <c r="F23" s="115" t="s">
        <v>191</v>
      </c>
      <c r="G23" s="115" t="s">
        <v>191</v>
      </c>
      <c r="H23" s="115" t="s">
        <v>191</v>
      </c>
      <c r="I23" s="115" t="s">
        <v>191</v>
      </c>
      <c r="J23" s="115" t="s">
        <v>191</v>
      </c>
      <c r="K23" s="115" t="s">
        <v>191</v>
      </c>
      <c r="L23" s="115" t="s">
        <v>191</v>
      </c>
      <c r="M23" s="90" t="s">
        <v>26</v>
      </c>
    </row>
    <row r="24" spans="1:13" ht="13.5" customHeight="1">
      <c r="A24" s="86" t="s">
        <v>27</v>
      </c>
      <c r="B24" s="115" t="s">
        <v>191</v>
      </c>
      <c r="C24" s="115" t="s">
        <v>191</v>
      </c>
      <c r="D24" s="115" t="s">
        <v>191</v>
      </c>
      <c r="E24" s="115" t="s">
        <v>191</v>
      </c>
      <c r="F24" s="115" t="s">
        <v>191</v>
      </c>
      <c r="G24" s="115" t="s">
        <v>191</v>
      </c>
      <c r="H24" s="115" t="s">
        <v>191</v>
      </c>
      <c r="I24" s="115" t="s">
        <v>191</v>
      </c>
      <c r="J24" s="115" t="s">
        <v>191</v>
      </c>
      <c r="K24" s="115" t="s">
        <v>191</v>
      </c>
      <c r="L24" s="115" t="s">
        <v>191</v>
      </c>
      <c r="M24" s="90" t="s">
        <v>27</v>
      </c>
    </row>
    <row r="25" spans="1:13" s="3" customFormat="1" ht="13.5" customHeight="1">
      <c r="A25" s="86" t="s">
        <v>28</v>
      </c>
      <c r="B25" s="115" t="s">
        <v>191</v>
      </c>
      <c r="C25" s="115" t="s">
        <v>191</v>
      </c>
      <c r="D25" s="115" t="s">
        <v>191</v>
      </c>
      <c r="E25" s="115" t="s">
        <v>191</v>
      </c>
      <c r="F25" s="115" t="s">
        <v>191</v>
      </c>
      <c r="G25" s="115" t="s">
        <v>191</v>
      </c>
      <c r="H25" s="115" t="s">
        <v>191</v>
      </c>
      <c r="I25" s="115" t="s">
        <v>191</v>
      </c>
      <c r="J25" s="115" t="s">
        <v>191</v>
      </c>
      <c r="K25" s="115" t="s">
        <v>191</v>
      </c>
      <c r="L25" s="115" t="s">
        <v>191</v>
      </c>
      <c r="M25" s="90" t="s">
        <v>28</v>
      </c>
    </row>
    <row r="26" spans="1:13" s="3" customFormat="1" ht="13.5" customHeight="1" thickBot="1">
      <c r="A26" s="282" t="s">
        <v>29</v>
      </c>
      <c r="B26" s="283" t="s">
        <v>192</v>
      </c>
      <c r="C26" s="283" t="s">
        <v>192</v>
      </c>
      <c r="D26" s="283" t="s">
        <v>192</v>
      </c>
      <c r="E26" s="283" t="s">
        <v>192</v>
      </c>
      <c r="F26" s="283" t="s">
        <v>192</v>
      </c>
      <c r="G26" s="284" t="s">
        <v>192</v>
      </c>
      <c r="H26" s="285" t="s">
        <v>192</v>
      </c>
      <c r="I26" s="285" t="s">
        <v>192</v>
      </c>
      <c r="J26" s="285" t="s">
        <v>192</v>
      </c>
      <c r="K26" s="285" t="s">
        <v>192</v>
      </c>
      <c r="L26" s="285" t="s">
        <v>192</v>
      </c>
      <c r="M26" s="286" t="s">
        <v>197</v>
      </c>
    </row>
    <row r="27" spans="1:13" ht="15" customHeight="1" thickBot="1" thickTop="1">
      <c r="A27" s="247" t="s">
        <v>30</v>
      </c>
      <c r="B27" s="256">
        <f>SUM(B22)</f>
        <v>7822826</v>
      </c>
      <c r="C27" s="248">
        <f aca="true" t="shared" si="4" ref="C27:L27">SUM(C22)</f>
        <v>2723557</v>
      </c>
      <c r="D27" s="248">
        <f t="shared" si="4"/>
        <v>1310526</v>
      </c>
      <c r="E27" s="256">
        <f t="shared" si="4"/>
        <v>11856909</v>
      </c>
      <c r="F27" s="256">
        <f t="shared" si="4"/>
        <v>1689675</v>
      </c>
      <c r="G27" s="248">
        <f t="shared" si="4"/>
        <v>16754</v>
      </c>
      <c r="H27" s="257">
        <f t="shared" si="4"/>
        <v>1706429</v>
      </c>
      <c r="I27" s="257">
        <f t="shared" si="4"/>
        <v>1017128</v>
      </c>
      <c r="J27" s="257">
        <f t="shared" si="4"/>
        <v>0</v>
      </c>
      <c r="K27" s="248">
        <f t="shared" si="4"/>
        <v>0</v>
      </c>
      <c r="L27" s="248">
        <f t="shared" si="4"/>
        <v>2723557</v>
      </c>
      <c r="M27" s="251" t="s">
        <v>198</v>
      </c>
    </row>
    <row r="28" spans="1:14" ht="12.75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8"/>
    </row>
    <row r="29" spans="1:14" ht="12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</row>
    <row r="30" spans="1:14" ht="21" thickBot="1">
      <c r="A30" s="5" t="s">
        <v>171</v>
      </c>
      <c r="B30" s="118"/>
      <c r="C30" s="118"/>
      <c r="D30" s="118"/>
      <c r="E30" s="118"/>
      <c r="F30" s="118"/>
      <c r="G30" s="118"/>
      <c r="H30" s="120"/>
      <c r="I30" s="118"/>
      <c r="J30" s="121"/>
      <c r="K30" s="118"/>
      <c r="L30" s="121" t="s">
        <v>1</v>
      </c>
      <c r="M30" s="118"/>
      <c r="N30" s="118"/>
    </row>
    <row r="31" spans="1:15" ht="12.75">
      <c r="A31" s="445" t="s">
        <v>6</v>
      </c>
      <c r="B31" s="463" t="s">
        <v>64</v>
      </c>
      <c r="C31" s="464"/>
      <c r="D31" s="464"/>
      <c r="E31" s="483"/>
      <c r="F31" s="487" t="s">
        <v>172</v>
      </c>
      <c r="G31" s="122" t="s">
        <v>77</v>
      </c>
      <c r="H31" s="123"/>
      <c r="I31" s="123"/>
      <c r="J31" s="123"/>
      <c r="K31" s="123"/>
      <c r="L31" s="124"/>
      <c r="M31" s="482" t="s">
        <v>174</v>
      </c>
      <c r="N31" s="125"/>
      <c r="O31" s="118"/>
    </row>
    <row r="32" spans="1:15" ht="12.75">
      <c r="A32" s="446"/>
      <c r="B32" s="324" t="s">
        <v>254</v>
      </c>
      <c r="C32" s="442" t="s">
        <v>186</v>
      </c>
      <c r="D32" s="484" t="s">
        <v>184</v>
      </c>
      <c r="E32" s="87"/>
      <c r="F32" s="443"/>
      <c r="G32" s="466" t="s">
        <v>173</v>
      </c>
      <c r="H32" s="467"/>
      <c r="I32" s="467"/>
      <c r="J32" s="467"/>
      <c r="K32" s="467"/>
      <c r="L32" s="467"/>
      <c r="M32" s="440"/>
      <c r="N32" s="118"/>
      <c r="O32" s="118"/>
    </row>
    <row r="33" spans="1:15" ht="12.75">
      <c r="A33" s="446"/>
      <c r="B33" s="325" t="s">
        <v>255</v>
      </c>
      <c r="C33" s="443"/>
      <c r="D33" s="485"/>
      <c r="E33" s="126" t="s">
        <v>75</v>
      </c>
      <c r="F33" s="443"/>
      <c r="G33" s="88" t="s">
        <v>69</v>
      </c>
      <c r="H33" s="127"/>
      <c r="I33" s="88" t="s">
        <v>70</v>
      </c>
      <c r="J33" s="127"/>
      <c r="K33" s="466" t="s">
        <v>71</v>
      </c>
      <c r="L33" s="468"/>
      <c r="M33" s="440"/>
      <c r="N33" s="125"/>
      <c r="O33" s="118"/>
    </row>
    <row r="34" spans="1:15" ht="12.75">
      <c r="A34" s="447"/>
      <c r="B34" s="326" t="s">
        <v>256</v>
      </c>
      <c r="C34" s="444"/>
      <c r="D34" s="486"/>
      <c r="E34" s="92"/>
      <c r="F34" s="444"/>
      <c r="G34" s="93" t="s">
        <v>72</v>
      </c>
      <c r="H34" s="93" t="s">
        <v>73</v>
      </c>
      <c r="I34" s="93" t="s">
        <v>72</v>
      </c>
      <c r="J34" s="93" t="s">
        <v>73</v>
      </c>
      <c r="K34" s="93" t="s">
        <v>72</v>
      </c>
      <c r="L34" s="93" t="s">
        <v>73</v>
      </c>
      <c r="M34" s="441"/>
      <c r="N34" s="125"/>
      <c r="O34" s="118"/>
    </row>
    <row r="35" spans="1:15" ht="12.75">
      <c r="A35" s="86" t="s">
        <v>16</v>
      </c>
      <c r="B35" s="97">
        <v>0</v>
      </c>
      <c r="C35" s="97">
        <v>0</v>
      </c>
      <c r="D35" s="97">
        <v>0</v>
      </c>
      <c r="E35" s="98">
        <f aca="true" t="shared" si="5" ref="E35:E51">SUM(L5,B35,C35,D35)</f>
        <v>268040</v>
      </c>
      <c r="F35" s="98">
        <f aca="true" t="shared" si="6" ref="F35:F51">E5-E35</f>
        <v>2065542</v>
      </c>
      <c r="G35" s="97">
        <v>2842774</v>
      </c>
      <c r="H35" s="97">
        <v>2347463</v>
      </c>
      <c r="I35" s="97">
        <v>581645</v>
      </c>
      <c r="J35" s="97">
        <v>581645</v>
      </c>
      <c r="K35" s="97">
        <v>2261129</v>
      </c>
      <c r="L35" s="97">
        <v>1765818</v>
      </c>
      <c r="M35" s="128" t="s">
        <v>16</v>
      </c>
      <c r="N35" s="129"/>
      <c r="O35" s="118"/>
    </row>
    <row r="36" spans="1:15" ht="12.75">
      <c r="A36" s="86" t="s">
        <v>17</v>
      </c>
      <c r="B36" s="97">
        <v>0</v>
      </c>
      <c r="C36" s="97">
        <v>18200</v>
      </c>
      <c r="D36" s="97">
        <v>0</v>
      </c>
      <c r="E36" s="98">
        <f t="shared" si="5"/>
        <v>220966</v>
      </c>
      <c r="F36" s="98">
        <f t="shared" si="6"/>
        <v>1580098</v>
      </c>
      <c r="G36" s="97">
        <v>5404000</v>
      </c>
      <c r="H36" s="97">
        <v>2049278</v>
      </c>
      <c r="I36" s="97">
        <v>0</v>
      </c>
      <c r="J36" s="97">
        <v>0</v>
      </c>
      <c r="K36" s="97">
        <v>5404000</v>
      </c>
      <c r="L36" s="97">
        <v>2049278</v>
      </c>
      <c r="M36" s="128" t="s">
        <v>17</v>
      </c>
      <c r="N36" s="129"/>
      <c r="O36" s="118"/>
    </row>
    <row r="37" spans="1:15" ht="12.75">
      <c r="A37" s="86" t="s">
        <v>18</v>
      </c>
      <c r="B37" s="97">
        <v>0</v>
      </c>
      <c r="C37" s="97">
        <v>331806</v>
      </c>
      <c r="D37" s="97">
        <v>0</v>
      </c>
      <c r="E37" s="98">
        <f t="shared" si="5"/>
        <v>823540</v>
      </c>
      <c r="F37" s="98">
        <f t="shared" si="6"/>
        <v>290795</v>
      </c>
      <c r="G37" s="97">
        <v>1019227</v>
      </c>
      <c r="H37" s="97">
        <v>172430</v>
      </c>
      <c r="I37" s="97">
        <v>0</v>
      </c>
      <c r="J37" s="97">
        <v>0</v>
      </c>
      <c r="K37" s="97">
        <v>1019227</v>
      </c>
      <c r="L37" s="97">
        <v>172430</v>
      </c>
      <c r="M37" s="128" t="s">
        <v>18</v>
      </c>
      <c r="N37" s="129"/>
      <c r="O37" s="118"/>
    </row>
    <row r="38" spans="1:15" ht="12.75">
      <c r="A38" s="86" t="s">
        <v>19</v>
      </c>
      <c r="B38" s="97">
        <v>0</v>
      </c>
      <c r="C38" s="97">
        <v>0</v>
      </c>
      <c r="D38" s="97">
        <v>0</v>
      </c>
      <c r="E38" s="98">
        <f t="shared" si="5"/>
        <v>0</v>
      </c>
      <c r="F38" s="98">
        <f t="shared" si="6"/>
        <v>59152</v>
      </c>
      <c r="G38" s="97">
        <v>224397</v>
      </c>
      <c r="H38" s="97">
        <v>76000</v>
      </c>
      <c r="I38" s="97">
        <v>0</v>
      </c>
      <c r="J38" s="97">
        <v>0</v>
      </c>
      <c r="K38" s="97">
        <v>224397</v>
      </c>
      <c r="L38" s="97">
        <v>76000</v>
      </c>
      <c r="M38" s="128" t="s">
        <v>19</v>
      </c>
      <c r="N38" s="129"/>
      <c r="O38" s="118"/>
    </row>
    <row r="39" spans="1:15" ht="12.75">
      <c r="A39" s="105" t="s">
        <v>20</v>
      </c>
      <c r="B39" s="97">
        <v>0</v>
      </c>
      <c r="C39" s="97">
        <v>0</v>
      </c>
      <c r="D39" s="97">
        <v>0</v>
      </c>
      <c r="E39" s="98">
        <f t="shared" si="5"/>
        <v>0</v>
      </c>
      <c r="F39" s="98">
        <f t="shared" si="6"/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30" t="s">
        <v>20</v>
      </c>
      <c r="N39" s="129"/>
      <c r="O39" s="118"/>
    </row>
    <row r="40" spans="1:15" ht="12.75">
      <c r="A40" s="86" t="s">
        <v>21</v>
      </c>
      <c r="B40" s="131">
        <v>0</v>
      </c>
      <c r="C40" s="131">
        <v>0</v>
      </c>
      <c r="D40" s="132">
        <v>0</v>
      </c>
      <c r="E40" s="133">
        <f t="shared" si="5"/>
        <v>281116</v>
      </c>
      <c r="F40" s="133">
        <f t="shared" si="6"/>
        <v>755004</v>
      </c>
      <c r="G40" s="97">
        <v>47017141</v>
      </c>
      <c r="H40" s="97">
        <v>1007454</v>
      </c>
      <c r="I40" s="97">
        <v>0</v>
      </c>
      <c r="J40" s="97">
        <v>0</v>
      </c>
      <c r="K40" s="97">
        <v>47017141</v>
      </c>
      <c r="L40" s="97">
        <v>1007454</v>
      </c>
      <c r="M40" s="128" t="s">
        <v>21</v>
      </c>
      <c r="N40" s="129"/>
      <c r="O40" s="118"/>
    </row>
    <row r="41" spans="1:15" ht="12.75">
      <c r="A41" s="86" t="s">
        <v>110</v>
      </c>
      <c r="B41" s="134">
        <v>0</v>
      </c>
      <c r="C41" s="134">
        <v>0</v>
      </c>
      <c r="D41" s="97">
        <v>0</v>
      </c>
      <c r="E41" s="98">
        <f t="shared" si="5"/>
        <v>385863</v>
      </c>
      <c r="F41" s="98">
        <f t="shared" si="6"/>
        <v>95668</v>
      </c>
      <c r="G41" s="97">
        <v>1472600</v>
      </c>
      <c r="H41" s="97">
        <v>143761</v>
      </c>
      <c r="I41" s="97">
        <v>0</v>
      </c>
      <c r="J41" s="97">
        <v>0</v>
      </c>
      <c r="K41" s="97">
        <v>1472600</v>
      </c>
      <c r="L41" s="97">
        <v>143761</v>
      </c>
      <c r="M41" s="128" t="s">
        <v>84</v>
      </c>
      <c r="N41" s="129"/>
      <c r="O41" s="118"/>
    </row>
    <row r="42" spans="1:15" ht="12.75">
      <c r="A42" s="86" t="s">
        <v>112</v>
      </c>
      <c r="B42" s="134">
        <v>0</v>
      </c>
      <c r="C42" s="134">
        <v>0</v>
      </c>
      <c r="D42" s="97">
        <v>0</v>
      </c>
      <c r="E42" s="98">
        <f t="shared" si="5"/>
        <v>35938</v>
      </c>
      <c r="F42" s="98">
        <f t="shared" si="6"/>
        <v>1311355</v>
      </c>
      <c r="G42" s="97">
        <v>8651211</v>
      </c>
      <c r="H42" s="97">
        <v>1905412</v>
      </c>
      <c r="I42" s="97">
        <v>0</v>
      </c>
      <c r="J42" s="97">
        <v>0</v>
      </c>
      <c r="K42" s="97">
        <v>8651211</v>
      </c>
      <c r="L42" s="97">
        <v>1905412</v>
      </c>
      <c r="M42" s="128" t="s">
        <v>85</v>
      </c>
      <c r="N42" s="129"/>
      <c r="O42" s="118"/>
    </row>
    <row r="43" spans="1:15" ht="12.75">
      <c r="A43" s="86" t="s">
        <v>114</v>
      </c>
      <c r="B43" s="134">
        <v>0</v>
      </c>
      <c r="C43" s="134">
        <v>0</v>
      </c>
      <c r="D43" s="97">
        <v>0</v>
      </c>
      <c r="E43" s="98">
        <f t="shared" si="5"/>
        <v>684489</v>
      </c>
      <c r="F43" s="98">
        <f t="shared" si="6"/>
        <v>2018466</v>
      </c>
      <c r="G43" s="97">
        <v>6082494</v>
      </c>
      <c r="H43" s="97">
        <v>2798273</v>
      </c>
      <c r="I43" s="97">
        <v>6423</v>
      </c>
      <c r="J43" s="97">
        <v>6423</v>
      </c>
      <c r="K43" s="97">
        <v>6076071</v>
      </c>
      <c r="L43" s="97">
        <v>2791850</v>
      </c>
      <c r="M43" s="128" t="s">
        <v>86</v>
      </c>
      <c r="N43" s="129"/>
      <c r="O43" s="118"/>
    </row>
    <row r="44" spans="1:15" ht="12.75">
      <c r="A44" s="105" t="s">
        <v>22</v>
      </c>
      <c r="B44" s="135">
        <v>0</v>
      </c>
      <c r="C44" s="135">
        <v>0</v>
      </c>
      <c r="D44" s="106">
        <v>0</v>
      </c>
      <c r="E44" s="107">
        <f t="shared" si="5"/>
        <v>212646</v>
      </c>
      <c r="F44" s="107">
        <f t="shared" si="6"/>
        <v>897</v>
      </c>
      <c r="G44" s="106">
        <v>1823</v>
      </c>
      <c r="H44" s="106">
        <v>1823</v>
      </c>
      <c r="I44" s="106">
        <v>0</v>
      </c>
      <c r="J44" s="106">
        <v>0</v>
      </c>
      <c r="K44" s="106">
        <v>1823</v>
      </c>
      <c r="L44" s="106">
        <v>1823</v>
      </c>
      <c r="M44" s="130" t="s">
        <v>22</v>
      </c>
      <c r="N44" s="129"/>
      <c r="O44" s="118"/>
    </row>
    <row r="45" spans="1:15" ht="12.75">
      <c r="A45" s="86" t="s">
        <v>23</v>
      </c>
      <c r="B45" s="97">
        <v>0</v>
      </c>
      <c r="C45" s="97">
        <v>0</v>
      </c>
      <c r="D45" s="97">
        <v>0</v>
      </c>
      <c r="E45" s="98">
        <f t="shared" si="5"/>
        <v>0</v>
      </c>
      <c r="F45" s="98">
        <f t="shared" si="6"/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128" t="s">
        <v>23</v>
      </c>
      <c r="N45" s="129"/>
      <c r="O45" s="118"/>
    </row>
    <row r="46" spans="1:15" ht="12.75">
      <c r="A46" s="86" t="s">
        <v>145</v>
      </c>
      <c r="B46" s="97">
        <v>0</v>
      </c>
      <c r="C46" s="97">
        <v>0</v>
      </c>
      <c r="D46" s="97">
        <v>0</v>
      </c>
      <c r="E46" s="98">
        <f t="shared" si="5"/>
        <v>4123</v>
      </c>
      <c r="F46" s="98">
        <f t="shared" si="6"/>
        <v>365</v>
      </c>
      <c r="G46" s="97">
        <v>12718</v>
      </c>
      <c r="H46" s="97">
        <v>516</v>
      </c>
      <c r="I46" s="97">
        <v>0</v>
      </c>
      <c r="J46" s="97">
        <v>0</v>
      </c>
      <c r="K46" s="97">
        <v>12718</v>
      </c>
      <c r="L46" s="97">
        <v>516</v>
      </c>
      <c r="M46" s="128" t="s">
        <v>87</v>
      </c>
      <c r="N46" s="129"/>
      <c r="O46" s="118"/>
    </row>
    <row r="47" spans="1:15" ht="12.75">
      <c r="A47" s="86" t="s">
        <v>168</v>
      </c>
      <c r="B47" s="97">
        <v>0</v>
      </c>
      <c r="C47" s="97">
        <v>0</v>
      </c>
      <c r="D47" s="97">
        <v>0</v>
      </c>
      <c r="E47" s="98">
        <f t="shared" si="5"/>
        <v>32296</v>
      </c>
      <c r="F47" s="98">
        <f t="shared" si="6"/>
        <v>166299</v>
      </c>
      <c r="G47" s="97">
        <v>2687964</v>
      </c>
      <c r="H47" s="97">
        <v>229927</v>
      </c>
      <c r="I47" s="97">
        <v>0</v>
      </c>
      <c r="J47" s="97">
        <v>0</v>
      </c>
      <c r="K47" s="97">
        <v>2687964</v>
      </c>
      <c r="L47" s="97">
        <v>229927</v>
      </c>
      <c r="M47" s="128" t="s">
        <v>88</v>
      </c>
      <c r="N47" s="129"/>
      <c r="O47" s="118"/>
    </row>
    <row r="48" spans="1:15" ht="12.75">
      <c r="A48" s="86" t="s">
        <v>24</v>
      </c>
      <c r="B48" s="97">
        <v>0</v>
      </c>
      <c r="C48" s="97">
        <v>0</v>
      </c>
      <c r="D48" s="97">
        <v>0</v>
      </c>
      <c r="E48" s="98">
        <f t="shared" si="5"/>
        <v>0</v>
      </c>
      <c r="F48" s="98">
        <f t="shared" si="6"/>
        <v>0</v>
      </c>
      <c r="G48" s="97">
        <v>46765</v>
      </c>
      <c r="H48" s="97">
        <v>0</v>
      </c>
      <c r="I48" s="97">
        <v>0</v>
      </c>
      <c r="J48" s="97">
        <v>0</v>
      </c>
      <c r="K48" s="97">
        <v>46765</v>
      </c>
      <c r="L48" s="97">
        <v>0</v>
      </c>
      <c r="M48" s="128" t="s">
        <v>24</v>
      </c>
      <c r="N48" s="129"/>
      <c r="O48" s="118"/>
    </row>
    <row r="49" spans="1:15" ht="12.75">
      <c r="A49" s="105" t="s">
        <v>25</v>
      </c>
      <c r="B49" s="106">
        <v>0</v>
      </c>
      <c r="C49" s="106">
        <v>0</v>
      </c>
      <c r="D49" s="97">
        <v>0</v>
      </c>
      <c r="E49" s="98">
        <f t="shared" si="5"/>
        <v>0</v>
      </c>
      <c r="F49" s="98">
        <f t="shared" si="6"/>
        <v>402948</v>
      </c>
      <c r="G49" s="106">
        <v>704638</v>
      </c>
      <c r="H49" s="106">
        <v>704638</v>
      </c>
      <c r="I49" s="106">
        <v>0</v>
      </c>
      <c r="J49" s="106">
        <v>0</v>
      </c>
      <c r="K49" s="106">
        <v>704638</v>
      </c>
      <c r="L49" s="106">
        <v>704638</v>
      </c>
      <c r="M49" s="130" t="s">
        <v>25</v>
      </c>
      <c r="N49" s="129"/>
      <c r="O49" s="118"/>
    </row>
    <row r="50" spans="1:15" ht="12.75">
      <c r="A50" s="86" t="s">
        <v>189</v>
      </c>
      <c r="B50" s="97">
        <v>0</v>
      </c>
      <c r="C50" s="97">
        <v>0</v>
      </c>
      <c r="D50" s="131">
        <v>0</v>
      </c>
      <c r="E50" s="133">
        <f t="shared" si="5"/>
        <v>124546</v>
      </c>
      <c r="F50" s="133">
        <f t="shared" si="6"/>
        <v>5625</v>
      </c>
      <c r="G50" s="97">
        <v>11041</v>
      </c>
      <c r="H50" s="97">
        <v>9298</v>
      </c>
      <c r="I50" s="97">
        <v>0</v>
      </c>
      <c r="J50" s="97">
        <v>0</v>
      </c>
      <c r="K50" s="97">
        <v>11041</v>
      </c>
      <c r="L50" s="97">
        <v>9298</v>
      </c>
      <c r="M50" s="128" t="s">
        <v>89</v>
      </c>
      <c r="N50" s="129"/>
      <c r="O50" s="118"/>
    </row>
    <row r="51" spans="1:15" ht="12.75">
      <c r="A51" s="86" t="s">
        <v>175</v>
      </c>
      <c r="B51" s="97">
        <v>0</v>
      </c>
      <c r="C51" s="97">
        <v>0</v>
      </c>
      <c r="D51" s="135">
        <v>0</v>
      </c>
      <c r="E51" s="107">
        <f t="shared" si="5"/>
        <v>0</v>
      </c>
      <c r="F51" s="107">
        <f t="shared" si="6"/>
        <v>31132</v>
      </c>
      <c r="G51" s="97">
        <v>106881</v>
      </c>
      <c r="H51" s="97">
        <v>46893</v>
      </c>
      <c r="I51" s="97">
        <v>200</v>
      </c>
      <c r="J51" s="97">
        <v>200</v>
      </c>
      <c r="K51" s="97">
        <v>106681</v>
      </c>
      <c r="L51" s="97">
        <v>46693</v>
      </c>
      <c r="M51" s="128" t="s">
        <v>90</v>
      </c>
      <c r="N51" s="129"/>
      <c r="O51" s="118"/>
    </row>
    <row r="52" spans="1:15" ht="12.75">
      <c r="A52" s="244" t="s">
        <v>190</v>
      </c>
      <c r="B52" s="245">
        <f>SUM(B35:B51)</f>
        <v>0</v>
      </c>
      <c r="C52" s="245">
        <f>SUM(C35:C51)</f>
        <v>350006</v>
      </c>
      <c r="D52" s="245">
        <f aca="true" t="shared" si="7" ref="D52:L52">SUM(D35:D51)</f>
        <v>0</v>
      </c>
      <c r="E52" s="245">
        <f t="shared" si="7"/>
        <v>3073563</v>
      </c>
      <c r="F52" s="245">
        <f t="shared" si="7"/>
        <v>8783346</v>
      </c>
      <c r="G52" s="245">
        <f t="shared" si="7"/>
        <v>76285674</v>
      </c>
      <c r="H52" s="245">
        <f t="shared" si="7"/>
        <v>11493166</v>
      </c>
      <c r="I52" s="245">
        <f t="shared" si="7"/>
        <v>588268</v>
      </c>
      <c r="J52" s="245">
        <f t="shared" si="7"/>
        <v>588268</v>
      </c>
      <c r="K52" s="245">
        <f t="shared" si="7"/>
        <v>75697406</v>
      </c>
      <c r="L52" s="245">
        <f t="shared" si="7"/>
        <v>10904898</v>
      </c>
      <c r="M52" s="246" t="s">
        <v>196</v>
      </c>
      <c r="N52" s="129"/>
      <c r="O52" s="118"/>
    </row>
    <row r="53" spans="1:15" ht="12.75">
      <c r="A53" s="86" t="s">
        <v>26</v>
      </c>
      <c r="B53" s="115" t="s">
        <v>188</v>
      </c>
      <c r="C53" s="115" t="s">
        <v>191</v>
      </c>
      <c r="D53" s="115" t="s">
        <v>191</v>
      </c>
      <c r="E53" s="115" t="s">
        <v>191</v>
      </c>
      <c r="F53" s="115" t="s">
        <v>191</v>
      </c>
      <c r="G53" s="115" t="s">
        <v>191</v>
      </c>
      <c r="H53" s="115" t="s">
        <v>191</v>
      </c>
      <c r="I53" s="115" t="s">
        <v>191</v>
      </c>
      <c r="J53" s="115" t="s">
        <v>191</v>
      </c>
      <c r="K53" s="115" t="s">
        <v>191</v>
      </c>
      <c r="L53" s="115" t="s">
        <v>191</v>
      </c>
      <c r="M53" s="136" t="s">
        <v>26</v>
      </c>
      <c r="N53" s="129"/>
      <c r="O53" s="118"/>
    </row>
    <row r="54" spans="1:15" ht="12.75">
      <c r="A54" s="86" t="s">
        <v>27</v>
      </c>
      <c r="B54" s="115" t="s">
        <v>188</v>
      </c>
      <c r="C54" s="115" t="s">
        <v>191</v>
      </c>
      <c r="D54" s="115" t="s">
        <v>191</v>
      </c>
      <c r="E54" s="115" t="s">
        <v>191</v>
      </c>
      <c r="F54" s="115" t="s">
        <v>191</v>
      </c>
      <c r="G54" s="115" t="s">
        <v>191</v>
      </c>
      <c r="H54" s="115" t="s">
        <v>191</v>
      </c>
      <c r="I54" s="115" t="s">
        <v>191</v>
      </c>
      <c r="J54" s="115" t="s">
        <v>191</v>
      </c>
      <c r="K54" s="115" t="s">
        <v>191</v>
      </c>
      <c r="L54" s="115" t="s">
        <v>191</v>
      </c>
      <c r="M54" s="136" t="s">
        <v>27</v>
      </c>
      <c r="N54" s="129"/>
      <c r="O54" s="118"/>
    </row>
    <row r="55" spans="1:15" ht="12.75">
      <c r="A55" s="105" t="s">
        <v>28</v>
      </c>
      <c r="B55" s="116" t="s">
        <v>188</v>
      </c>
      <c r="C55" s="116" t="s">
        <v>191</v>
      </c>
      <c r="D55" s="116" t="s">
        <v>191</v>
      </c>
      <c r="E55" s="116" t="s">
        <v>191</v>
      </c>
      <c r="F55" s="116" t="s">
        <v>191</v>
      </c>
      <c r="G55" s="116" t="s">
        <v>191</v>
      </c>
      <c r="H55" s="116" t="s">
        <v>191</v>
      </c>
      <c r="I55" s="116" t="s">
        <v>191</v>
      </c>
      <c r="J55" s="116" t="s">
        <v>191</v>
      </c>
      <c r="K55" s="116" t="s">
        <v>191</v>
      </c>
      <c r="L55" s="116" t="s">
        <v>191</v>
      </c>
      <c r="M55" s="137" t="s">
        <v>28</v>
      </c>
      <c r="N55" s="129"/>
      <c r="O55" s="118"/>
    </row>
    <row r="56" spans="1:15" ht="13.5" thickBot="1">
      <c r="A56" s="280" t="s">
        <v>29</v>
      </c>
      <c r="B56" s="284" t="s">
        <v>188</v>
      </c>
      <c r="C56" s="284" t="s">
        <v>192</v>
      </c>
      <c r="D56" s="284" t="s">
        <v>192</v>
      </c>
      <c r="E56" s="284" t="s">
        <v>192</v>
      </c>
      <c r="F56" s="284" t="s">
        <v>192</v>
      </c>
      <c r="G56" s="284" t="s">
        <v>192</v>
      </c>
      <c r="H56" s="284" t="s">
        <v>192</v>
      </c>
      <c r="I56" s="284" t="s">
        <v>192</v>
      </c>
      <c r="J56" s="284" t="s">
        <v>192</v>
      </c>
      <c r="K56" s="284" t="s">
        <v>192</v>
      </c>
      <c r="L56" s="284" t="s">
        <v>192</v>
      </c>
      <c r="M56" s="274" t="s">
        <v>197</v>
      </c>
      <c r="N56" s="129"/>
      <c r="O56" s="118"/>
    </row>
    <row r="57" spans="1:15" ht="14.25" thickBot="1" thickTop="1">
      <c r="A57" s="247" t="s">
        <v>30</v>
      </c>
      <c r="B57" s="248">
        <f>SUM(B52)</f>
        <v>0</v>
      </c>
      <c r="C57" s="248">
        <f>SUM(C52)</f>
        <v>350006</v>
      </c>
      <c r="D57" s="248">
        <f aca="true" t="shared" si="8" ref="D57:L57">SUM(D52)</f>
        <v>0</v>
      </c>
      <c r="E57" s="248">
        <f t="shared" si="8"/>
        <v>3073563</v>
      </c>
      <c r="F57" s="248">
        <f t="shared" si="8"/>
        <v>8783346</v>
      </c>
      <c r="G57" s="248">
        <f t="shared" si="8"/>
        <v>76285674</v>
      </c>
      <c r="H57" s="248">
        <f t="shared" si="8"/>
        <v>11493166</v>
      </c>
      <c r="I57" s="248">
        <f t="shared" si="8"/>
        <v>588268</v>
      </c>
      <c r="J57" s="248">
        <f t="shared" si="8"/>
        <v>588268</v>
      </c>
      <c r="K57" s="248">
        <f t="shared" si="8"/>
        <v>75697406</v>
      </c>
      <c r="L57" s="248">
        <f t="shared" si="8"/>
        <v>10904898</v>
      </c>
      <c r="M57" s="249" t="s">
        <v>198</v>
      </c>
      <c r="N57" s="129"/>
      <c r="O57" s="118"/>
    </row>
  </sheetData>
  <sheetProtection/>
  <mergeCells count="12">
    <mergeCell ref="A31:A34"/>
    <mergeCell ref="C32:C34"/>
    <mergeCell ref="D32:D34"/>
    <mergeCell ref="M31:M34"/>
    <mergeCell ref="F31:F34"/>
    <mergeCell ref="G32:L32"/>
    <mergeCell ref="B31:E31"/>
    <mergeCell ref="K33:L33"/>
    <mergeCell ref="D3:D4"/>
    <mergeCell ref="E3:E4"/>
    <mergeCell ref="B2:E2"/>
    <mergeCell ref="F2:M2"/>
  </mergeCells>
  <printOptions/>
  <pageMargins left="0.984251968503937" right="0.7874015748031497" top="0.7480314960629921" bottom="0.7086614173228347" header="0.5118110236220472" footer="0.5118110236220472"/>
  <pageSetup fitToHeight="1" fitToWidth="1" horizontalDpi="600" verticalDpi="600" orientation="landscape" paperSize="9" scale="61" r:id="rId1"/>
  <headerFooter alignWithMargins="0">
    <oddFooter>&amp;C52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29"/>
  <sheetViews>
    <sheetView view="pageBreakPreview" zoomScale="90" zoomScaleSheetLayoutView="90" workbookViewId="0" topLeftCell="E1">
      <selection activeCell="G7" sqref="G7:G23"/>
    </sheetView>
  </sheetViews>
  <sheetFormatPr defaultColWidth="8.796875" defaultRowHeight="14.25"/>
  <cols>
    <col min="1" max="1" width="10.69921875" style="0" customWidth="1"/>
    <col min="2" max="7" width="21.69921875" style="0" customWidth="1"/>
    <col min="8" max="8" width="14.796875" style="0" bestFit="1" customWidth="1"/>
    <col min="9" max="9" width="15.69921875" style="0" customWidth="1"/>
    <col min="10" max="10" width="10.296875" style="0" customWidth="1"/>
  </cols>
  <sheetData>
    <row r="1" spans="1:8" ht="21">
      <c r="A1" s="209" t="s">
        <v>200</v>
      </c>
      <c r="H1" s="19" t="s">
        <v>227</v>
      </c>
    </row>
    <row r="2" spans="1:10" ht="21" thickBot="1">
      <c r="A2" s="5" t="s">
        <v>201</v>
      </c>
      <c r="B2" s="118"/>
      <c r="C2" s="118"/>
      <c r="D2" s="120"/>
      <c r="E2" s="118"/>
      <c r="F2" s="121"/>
      <c r="G2" s="118"/>
      <c r="H2" s="121" t="s">
        <v>1</v>
      </c>
      <c r="I2" s="118"/>
      <c r="J2" s="118"/>
    </row>
    <row r="3" spans="1:10" ht="12.75">
      <c r="A3" s="445" t="s">
        <v>6</v>
      </c>
      <c r="B3" s="122" t="s">
        <v>77</v>
      </c>
      <c r="C3" s="123"/>
      <c r="D3" s="123"/>
      <c r="E3" s="123"/>
      <c r="F3" s="123"/>
      <c r="G3" s="124"/>
      <c r="H3" s="482" t="s">
        <v>174</v>
      </c>
      <c r="I3" s="125"/>
      <c r="J3" s="118"/>
    </row>
    <row r="4" spans="1:10" ht="12.75">
      <c r="A4" s="446"/>
      <c r="B4" s="433" t="s">
        <v>202</v>
      </c>
      <c r="C4" s="467"/>
      <c r="D4" s="467"/>
      <c r="E4" s="467"/>
      <c r="F4" s="467"/>
      <c r="G4" s="467"/>
      <c r="H4" s="440"/>
      <c r="I4" s="118"/>
      <c r="J4" s="118"/>
    </row>
    <row r="5" spans="1:10" ht="12.75">
      <c r="A5" s="446"/>
      <c r="B5" s="88" t="s">
        <v>69</v>
      </c>
      <c r="C5" s="127"/>
      <c r="D5" s="88" t="s">
        <v>70</v>
      </c>
      <c r="E5" s="127"/>
      <c r="F5" s="466" t="s">
        <v>71</v>
      </c>
      <c r="G5" s="468"/>
      <c r="H5" s="440"/>
      <c r="I5" s="125"/>
      <c r="J5" s="118"/>
    </row>
    <row r="6" spans="1:10" ht="12.75">
      <c r="A6" s="447"/>
      <c r="B6" s="93" t="s">
        <v>72</v>
      </c>
      <c r="C6" s="93" t="s">
        <v>73</v>
      </c>
      <c r="D6" s="93" t="s">
        <v>72</v>
      </c>
      <c r="E6" s="93" t="s">
        <v>73</v>
      </c>
      <c r="F6" s="93" t="s">
        <v>72</v>
      </c>
      <c r="G6" s="93" t="s">
        <v>73</v>
      </c>
      <c r="H6" s="441"/>
      <c r="I6" s="125"/>
      <c r="J6" s="118"/>
    </row>
    <row r="7" spans="1:10" ht="12.75">
      <c r="A7" s="86" t="s">
        <v>16</v>
      </c>
      <c r="B7" s="97">
        <v>6183724354</v>
      </c>
      <c r="C7" s="97">
        <v>4888814711</v>
      </c>
      <c r="D7" s="97">
        <v>4765113955</v>
      </c>
      <c r="E7" s="97">
        <v>4524234279</v>
      </c>
      <c r="F7" s="97">
        <v>1418610399</v>
      </c>
      <c r="G7" s="97">
        <v>364580432</v>
      </c>
      <c r="H7" s="128" t="s">
        <v>16</v>
      </c>
      <c r="I7" s="129"/>
      <c r="J7" s="118"/>
    </row>
    <row r="8" spans="1:10" ht="12.75">
      <c r="A8" s="86" t="s">
        <v>17</v>
      </c>
      <c r="B8" s="97">
        <v>1956153341</v>
      </c>
      <c r="C8" s="97">
        <v>1254339705</v>
      </c>
      <c r="D8" s="97">
        <v>1240521400</v>
      </c>
      <c r="E8" s="97">
        <v>1138795786</v>
      </c>
      <c r="F8" s="97">
        <v>715631941</v>
      </c>
      <c r="G8" s="97">
        <v>115543919</v>
      </c>
      <c r="H8" s="128" t="s">
        <v>17</v>
      </c>
      <c r="I8" s="129"/>
      <c r="J8" s="118"/>
    </row>
    <row r="9" spans="1:10" ht="12.75">
      <c r="A9" s="86" t="s">
        <v>18</v>
      </c>
      <c r="B9" s="97">
        <v>685630636</v>
      </c>
      <c r="C9" s="97">
        <v>569454063</v>
      </c>
      <c r="D9" s="97">
        <v>562937500</v>
      </c>
      <c r="E9" s="97">
        <v>537647400</v>
      </c>
      <c r="F9" s="97">
        <v>122693136</v>
      </c>
      <c r="G9" s="97">
        <v>31806663</v>
      </c>
      <c r="H9" s="128" t="s">
        <v>18</v>
      </c>
      <c r="I9" s="129"/>
      <c r="J9" s="118"/>
    </row>
    <row r="10" spans="1:10" ht="12.75">
      <c r="A10" s="86" t="s">
        <v>19</v>
      </c>
      <c r="B10" s="97">
        <v>688177900</v>
      </c>
      <c r="C10" s="97">
        <v>632231754</v>
      </c>
      <c r="D10" s="97">
        <v>631756100</v>
      </c>
      <c r="E10" s="97">
        <v>612040938</v>
      </c>
      <c r="F10" s="97">
        <v>56421800</v>
      </c>
      <c r="G10" s="97">
        <v>20190816</v>
      </c>
      <c r="H10" s="128" t="s">
        <v>19</v>
      </c>
      <c r="I10" s="129"/>
      <c r="J10" s="118"/>
    </row>
    <row r="11" spans="1:10" ht="12.75">
      <c r="A11" s="105" t="s">
        <v>20</v>
      </c>
      <c r="B11" s="106">
        <v>447197801</v>
      </c>
      <c r="C11" s="106">
        <v>436819076</v>
      </c>
      <c r="D11" s="106">
        <v>437227800</v>
      </c>
      <c r="E11" s="106">
        <v>431062300</v>
      </c>
      <c r="F11" s="106">
        <v>9970001</v>
      </c>
      <c r="G11" s="106">
        <v>5756776</v>
      </c>
      <c r="H11" s="130" t="s">
        <v>20</v>
      </c>
      <c r="I11" s="129"/>
      <c r="J11" s="118"/>
    </row>
    <row r="12" spans="1:10" ht="12.75">
      <c r="A12" s="86" t="s">
        <v>21</v>
      </c>
      <c r="B12" s="97">
        <v>1586948692</v>
      </c>
      <c r="C12" s="97">
        <v>1296607049</v>
      </c>
      <c r="D12" s="97">
        <v>1281871561</v>
      </c>
      <c r="E12" s="97">
        <v>1217632170</v>
      </c>
      <c r="F12" s="97">
        <v>305077131</v>
      </c>
      <c r="G12" s="97">
        <v>78974879</v>
      </c>
      <c r="H12" s="128" t="s">
        <v>21</v>
      </c>
      <c r="I12" s="129"/>
      <c r="J12" s="118"/>
    </row>
    <row r="13" spans="1:10" ht="12.75">
      <c r="A13" s="86" t="s">
        <v>110</v>
      </c>
      <c r="B13" s="97">
        <v>642648304</v>
      </c>
      <c r="C13" s="97">
        <v>562445267</v>
      </c>
      <c r="D13" s="97">
        <v>562567600</v>
      </c>
      <c r="E13" s="97">
        <v>541695138</v>
      </c>
      <c r="F13" s="97">
        <v>80080704</v>
      </c>
      <c r="G13" s="97">
        <v>20750129</v>
      </c>
      <c r="H13" s="128" t="s">
        <v>84</v>
      </c>
      <c r="I13" s="129"/>
      <c r="J13" s="118"/>
    </row>
    <row r="14" spans="1:10" ht="12.75">
      <c r="A14" s="86" t="s">
        <v>112</v>
      </c>
      <c r="B14" s="97">
        <v>1965528890</v>
      </c>
      <c r="C14" s="97">
        <v>1588180595</v>
      </c>
      <c r="D14" s="97">
        <v>1578601100</v>
      </c>
      <c r="E14" s="97">
        <v>1506365217</v>
      </c>
      <c r="F14" s="97">
        <v>386927790</v>
      </c>
      <c r="G14" s="97">
        <v>81815378</v>
      </c>
      <c r="H14" s="128" t="s">
        <v>85</v>
      </c>
      <c r="I14" s="129"/>
      <c r="J14" s="118"/>
    </row>
    <row r="15" spans="1:10" ht="12.75">
      <c r="A15" s="86" t="s">
        <v>114</v>
      </c>
      <c r="B15" s="97">
        <v>1879298711</v>
      </c>
      <c r="C15" s="97">
        <v>1701854699</v>
      </c>
      <c r="D15" s="97">
        <v>1655570777</v>
      </c>
      <c r="E15" s="97">
        <v>1603733118</v>
      </c>
      <c r="F15" s="97">
        <v>223727934</v>
      </c>
      <c r="G15" s="97">
        <v>98121581</v>
      </c>
      <c r="H15" s="128" t="s">
        <v>86</v>
      </c>
      <c r="I15" s="129"/>
      <c r="J15" s="118"/>
    </row>
    <row r="16" spans="1:10" ht="12.75">
      <c r="A16" s="105" t="s">
        <v>22</v>
      </c>
      <c r="B16" s="106">
        <v>371900130</v>
      </c>
      <c r="C16" s="106">
        <v>349650978</v>
      </c>
      <c r="D16" s="106">
        <v>350414900</v>
      </c>
      <c r="E16" s="106">
        <v>341042050</v>
      </c>
      <c r="F16" s="106">
        <v>21485230</v>
      </c>
      <c r="G16" s="106">
        <v>8608928</v>
      </c>
      <c r="H16" s="130" t="s">
        <v>22</v>
      </c>
      <c r="I16" s="129"/>
      <c r="J16" s="118"/>
    </row>
    <row r="17" spans="1:10" ht="12.75">
      <c r="A17" s="86" t="s">
        <v>23</v>
      </c>
      <c r="B17" s="97">
        <v>45464384</v>
      </c>
      <c r="C17" s="97">
        <v>39698000</v>
      </c>
      <c r="D17" s="97">
        <v>41576100</v>
      </c>
      <c r="E17" s="97">
        <v>39040800</v>
      </c>
      <c r="F17" s="97">
        <v>3888284</v>
      </c>
      <c r="G17" s="97">
        <v>657200</v>
      </c>
      <c r="H17" s="128" t="s">
        <v>23</v>
      </c>
      <c r="I17" s="129"/>
      <c r="J17" s="118"/>
    </row>
    <row r="18" spans="1:10" ht="12.75">
      <c r="A18" s="86" t="s">
        <v>145</v>
      </c>
      <c r="B18" s="97">
        <v>203788119</v>
      </c>
      <c r="C18" s="97">
        <v>198645884</v>
      </c>
      <c r="D18" s="97">
        <v>199058600</v>
      </c>
      <c r="E18" s="97">
        <v>195518800</v>
      </c>
      <c r="F18" s="97">
        <v>4729519</v>
      </c>
      <c r="G18" s="97">
        <v>3127084</v>
      </c>
      <c r="H18" s="128" t="s">
        <v>87</v>
      </c>
      <c r="I18" s="129"/>
      <c r="J18" s="118"/>
    </row>
    <row r="19" spans="1:10" ht="12.75">
      <c r="A19" s="86" t="s">
        <v>168</v>
      </c>
      <c r="B19" s="97">
        <v>518991281</v>
      </c>
      <c r="C19" s="97">
        <v>462448960</v>
      </c>
      <c r="D19" s="97">
        <v>456398100</v>
      </c>
      <c r="E19" s="97">
        <v>445629383</v>
      </c>
      <c r="F19" s="97">
        <v>62593181</v>
      </c>
      <c r="G19" s="97">
        <v>16819577</v>
      </c>
      <c r="H19" s="128" t="s">
        <v>88</v>
      </c>
      <c r="I19" s="129"/>
      <c r="J19" s="118"/>
    </row>
    <row r="20" spans="1:10" ht="12.75">
      <c r="A20" s="86" t="s">
        <v>24</v>
      </c>
      <c r="B20" s="97">
        <v>223601859</v>
      </c>
      <c r="C20" s="97">
        <v>202841253</v>
      </c>
      <c r="D20" s="97">
        <v>201414400</v>
      </c>
      <c r="E20" s="97">
        <v>195350643</v>
      </c>
      <c r="F20" s="97">
        <v>22187459</v>
      </c>
      <c r="G20" s="97">
        <v>7490610</v>
      </c>
      <c r="H20" s="128" t="s">
        <v>24</v>
      </c>
      <c r="I20" s="129"/>
      <c r="J20" s="118"/>
    </row>
    <row r="21" spans="1:10" ht="12.75">
      <c r="A21" s="105" t="s">
        <v>25</v>
      </c>
      <c r="B21" s="106">
        <v>226118556</v>
      </c>
      <c r="C21" s="106">
        <v>189850997</v>
      </c>
      <c r="D21" s="106">
        <v>187286400</v>
      </c>
      <c r="E21" s="106">
        <v>182727380</v>
      </c>
      <c r="F21" s="106">
        <v>38832156</v>
      </c>
      <c r="G21" s="106">
        <v>7123617</v>
      </c>
      <c r="H21" s="130" t="s">
        <v>25</v>
      </c>
      <c r="I21" s="129"/>
      <c r="J21" s="118"/>
    </row>
    <row r="22" spans="1:10" ht="12.75">
      <c r="A22" s="86" t="s">
        <v>126</v>
      </c>
      <c r="B22" s="97">
        <v>136971271</v>
      </c>
      <c r="C22" s="97">
        <v>132174171</v>
      </c>
      <c r="D22" s="97">
        <v>130673100</v>
      </c>
      <c r="E22" s="97">
        <v>128405004</v>
      </c>
      <c r="F22" s="97">
        <v>6298171</v>
      </c>
      <c r="G22" s="97">
        <v>3769167</v>
      </c>
      <c r="H22" s="128" t="s">
        <v>89</v>
      </c>
      <c r="I22" s="129"/>
      <c r="J22" s="118"/>
    </row>
    <row r="23" spans="1:10" ht="12.75">
      <c r="A23" s="86" t="s">
        <v>175</v>
      </c>
      <c r="B23" s="97">
        <v>322022276</v>
      </c>
      <c r="C23" s="97">
        <v>309572490</v>
      </c>
      <c r="D23" s="97">
        <v>307471400</v>
      </c>
      <c r="E23" s="97">
        <v>303989951</v>
      </c>
      <c r="F23" s="97">
        <v>14550876</v>
      </c>
      <c r="G23" s="97">
        <v>5582539</v>
      </c>
      <c r="H23" s="128" t="s">
        <v>90</v>
      </c>
      <c r="I23" s="129"/>
      <c r="J23" s="118"/>
    </row>
    <row r="24" spans="1:10" ht="12.75">
      <c r="A24" s="244" t="s">
        <v>83</v>
      </c>
      <c r="B24" s="114">
        <f aca="true" t="shared" si="0" ref="B24:G24">SUM(B7:B23)</f>
        <v>18084166505</v>
      </c>
      <c r="C24" s="114">
        <f t="shared" si="0"/>
        <v>14815629652</v>
      </c>
      <c r="D24" s="114">
        <f t="shared" si="0"/>
        <v>14590460793</v>
      </c>
      <c r="E24" s="114">
        <f t="shared" si="0"/>
        <v>13944910357</v>
      </c>
      <c r="F24" s="114">
        <f t="shared" si="0"/>
        <v>3493705712</v>
      </c>
      <c r="G24" s="114">
        <f t="shared" si="0"/>
        <v>870719295</v>
      </c>
      <c r="H24" s="246" t="s">
        <v>196</v>
      </c>
      <c r="I24" s="129"/>
      <c r="J24" s="118"/>
    </row>
    <row r="25" spans="1:10" ht="12.75">
      <c r="A25" s="86" t="s">
        <v>26</v>
      </c>
      <c r="B25" s="115">
        <v>268708400</v>
      </c>
      <c r="C25" s="115">
        <v>268708400</v>
      </c>
      <c r="D25" s="115">
        <v>268708400</v>
      </c>
      <c r="E25" s="115">
        <v>268708400</v>
      </c>
      <c r="F25" s="115">
        <v>0</v>
      </c>
      <c r="G25" s="115">
        <v>0</v>
      </c>
      <c r="H25" s="136" t="s">
        <v>26</v>
      </c>
      <c r="I25" s="129"/>
      <c r="J25" s="118"/>
    </row>
    <row r="26" spans="1:10" ht="12.75">
      <c r="A26" s="86" t="s">
        <v>27</v>
      </c>
      <c r="B26" s="115">
        <v>387563000</v>
      </c>
      <c r="C26" s="115">
        <v>387563000</v>
      </c>
      <c r="D26" s="115">
        <v>387563000</v>
      </c>
      <c r="E26" s="115">
        <v>387563000</v>
      </c>
      <c r="F26" s="115">
        <v>0</v>
      </c>
      <c r="G26" s="115">
        <v>0</v>
      </c>
      <c r="H26" s="136" t="s">
        <v>27</v>
      </c>
      <c r="I26" s="129"/>
      <c r="J26" s="118"/>
    </row>
    <row r="27" spans="1:10" ht="12.75">
      <c r="A27" s="105" t="s">
        <v>28</v>
      </c>
      <c r="B27" s="116">
        <v>105915900</v>
      </c>
      <c r="C27" s="116">
        <v>105915900</v>
      </c>
      <c r="D27" s="116">
        <v>105915900</v>
      </c>
      <c r="E27" s="116">
        <v>105915900</v>
      </c>
      <c r="F27" s="116">
        <v>0</v>
      </c>
      <c r="G27" s="116">
        <v>0</v>
      </c>
      <c r="H27" s="111" t="s">
        <v>28</v>
      </c>
      <c r="I27" s="129"/>
      <c r="J27" s="118"/>
    </row>
    <row r="28" spans="1:10" ht="13.5" thickBot="1">
      <c r="A28" s="287" t="s">
        <v>29</v>
      </c>
      <c r="B28" s="281">
        <f aca="true" t="shared" si="1" ref="B28:G28">SUM(B25:B27)</f>
        <v>762187300</v>
      </c>
      <c r="C28" s="281">
        <f t="shared" si="1"/>
        <v>762187300</v>
      </c>
      <c r="D28" s="281">
        <f t="shared" si="1"/>
        <v>762187300</v>
      </c>
      <c r="E28" s="281">
        <f t="shared" si="1"/>
        <v>762187300</v>
      </c>
      <c r="F28" s="281">
        <f t="shared" si="1"/>
        <v>0</v>
      </c>
      <c r="G28" s="281">
        <f t="shared" si="1"/>
        <v>0</v>
      </c>
      <c r="H28" s="288" t="s">
        <v>197</v>
      </c>
      <c r="I28" s="129"/>
      <c r="J28" s="118"/>
    </row>
    <row r="29" spans="1:10" ht="14.25" thickBot="1" thickTop="1">
      <c r="A29" s="247" t="s">
        <v>30</v>
      </c>
      <c r="B29" s="117">
        <f aca="true" t="shared" si="2" ref="B29:G29">B24+B28</f>
        <v>18846353805</v>
      </c>
      <c r="C29" s="117">
        <f t="shared" si="2"/>
        <v>15577816952</v>
      </c>
      <c r="D29" s="117">
        <f t="shared" si="2"/>
        <v>15352648093</v>
      </c>
      <c r="E29" s="117">
        <f t="shared" si="2"/>
        <v>14707097657</v>
      </c>
      <c r="F29" s="117">
        <f t="shared" si="2"/>
        <v>3493705712</v>
      </c>
      <c r="G29" s="117">
        <f t="shared" si="2"/>
        <v>870719295</v>
      </c>
      <c r="H29" s="249" t="s">
        <v>198</v>
      </c>
      <c r="I29" s="129"/>
      <c r="J29" s="118"/>
    </row>
  </sheetData>
  <sheetProtection/>
  <mergeCells count="4">
    <mergeCell ref="B4:G4"/>
    <mergeCell ref="F5:G5"/>
    <mergeCell ref="A3:A6"/>
    <mergeCell ref="H3:H6"/>
  </mergeCells>
  <printOptions/>
  <pageMargins left="0.984251968503937" right="0.7874015748031497" top="0.7480314960629921" bottom="0.7086614173228347" header="0.5118110236220472" footer="0.5118110236220472"/>
  <pageSetup fitToHeight="1" fitToWidth="1" horizontalDpi="600" verticalDpi="600" orientation="landscape" paperSize="9" scale="70" r:id="rId1"/>
  <headerFooter alignWithMargins="0">
    <oddFooter>&amp;C53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Ｍｉｃｒｏｓｏｆｔ　Ｏｆｆｉｃ</dc:creator>
  <cp:keywords/>
  <dc:description/>
  <cp:lastModifiedBy>細柳 奏恵</cp:lastModifiedBy>
  <cp:lastPrinted>2023-03-16T10:48:33Z</cp:lastPrinted>
  <dcterms:created xsi:type="dcterms:W3CDTF">2000-12-03T08:10:22Z</dcterms:created>
  <dcterms:modified xsi:type="dcterms:W3CDTF">2023-03-16T10:48:37Z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0x0101001F5358015244A34494DE61FD120FD1D0</vt:lpwstr>
  </property>
</Properties>
</file>