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0155\Downloads\"/>
    </mc:Choice>
  </mc:AlternateContent>
  <xr:revisionPtr revIDLastSave="0" documentId="13_ncr:1_{3D507E5E-5386-4197-805F-B3DCC7822ECF}" xr6:coauthVersionLast="47" xr6:coauthVersionMax="47" xr10:uidLastSave="{00000000-0000-0000-0000-000000000000}"/>
  <bookViews>
    <workbookView xWindow="-28920" yWindow="-990" windowWidth="29040" windowHeight="16440" tabRatio="661" activeTab="6" xr2:uid="{00000000-000D-0000-FFFF-FFFF00000000}"/>
  </bookViews>
  <sheets>
    <sheet name="様式１" sheetId="54" r:id="rId1"/>
    <sheet name="様式2-1" sheetId="48" r:id="rId2"/>
    <sheet name="様式2-2" sheetId="3" r:id="rId3"/>
    <sheet name="様式3-１" sheetId="49" r:id="rId4"/>
    <sheet name="様式3-2" sheetId="50" r:id="rId5"/>
    <sheet name="様式4-1" sheetId="51" r:id="rId6"/>
    <sheet name="様式4-2" sheetId="52" r:id="rId7"/>
    <sheet name="管理用（このシートは削除しないでください）" sheetId="53" r:id="rId8"/>
    <sheet name="管理用（このシートは削除しないでください）2" sheetId="55" r:id="rId9"/>
  </sheets>
  <externalReferences>
    <externalReference r:id="rId10"/>
    <externalReference r:id="rId11"/>
  </externalReferences>
  <definedNames>
    <definedName name="_２０__ア">[1]事業区分!#REF!</definedName>
    <definedName name="_２０__イ">[1]事業区分!#REF!</definedName>
    <definedName name="_xlnm._FilterDatabase" localSheetId="2" hidden="1">'様式2-2'!$B$6:$U$27</definedName>
    <definedName name="_Key1" localSheetId="5" hidden="1">#REF!</definedName>
    <definedName name="_Key1" localSheetId="6" hidden="1">#REF!</definedName>
    <definedName name="_Key1" hidden="1">#REF!</definedName>
    <definedName name="_Key2" localSheetId="5" hidden="1">#REF!</definedName>
    <definedName name="_Key2" localSheetId="6" hidden="1">#REF!</definedName>
    <definedName name="_Key2" hidden="1">#REF!</definedName>
    <definedName name="_Order1" hidden="1">255</definedName>
    <definedName name="_Order2" hidden="1">255</definedName>
    <definedName name="_Sort" localSheetId="5" hidden="1">#REF!</definedName>
    <definedName name="_Sort" localSheetId="6" hidden="1">#REF!</definedName>
    <definedName name="_Sort" hidden="1">#REF!</definedName>
    <definedName name="aaaa">#REF!</definedName>
    <definedName name="aaaaaaaaaaaaaaaaaa" localSheetId="5" hidden="1">#REF!</definedName>
    <definedName name="aaaaaaaaaaaaaaaaaa" localSheetId="6" hidden="1">#REF!</definedName>
    <definedName name="aaaaaaaaaaaaaaaaaa" hidden="1">#REF!</definedName>
    <definedName name="bbbb">#REF!</definedName>
    <definedName name="cccc">#REF!</definedName>
    <definedName name="E" localSheetId="6" hidden="1">#REF!</definedName>
    <definedName name="E" hidden="1">#REF!</definedName>
    <definedName name="ｌ" localSheetId="5" hidden="1">#REF!</definedName>
    <definedName name="ｌ" hidden="1">#REF!</definedName>
    <definedName name="_xlnm.Print_Area" localSheetId="8">'管理用（このシートは削除しないでください）2'!$A$1:$L$24</definedName>
    <definedName name="_xlnm.Print_Area" localSheetId="0">様式１!$A$1:$F$33</definedName>
    <definedName name="_xlnm.Print_Area" localSheetId="1">'様式2-1'!$A$1:$I$40</definedName>
    <definedName name="_xlnm.Print_Area" localSheetId="2">'様式2-2'!$C$1:$W$23</definedName>
    <definedName name="_xlnm.Print_Area" localSheetId="3">'様式3-１'!$A$1:$V$18</definedName>
    <definedName name="_xlnm.Print_Area" localSheetId="4">'様式3-2'!$A$1:$AF$73</definedName>
    <definedName name="_xlnm.Print_Area" localSheetId="5">'様式4-1'!$A$1:$G$48</definedName>
    <definedName name="_xlnm.Print_Area" localSheetId="6">'様式4-2'!$A$1:$N$22</definedName>
    <definedName name="_xlnm.Print_Titles" localSheetId="2">'様式2-2'!$1:$6</definedName>
    <definedName name="あ" localSheetId="5" hidden="1">#REF!</definedName>
    <definedName name="あ" localSheetId="6" hidden="1">#REF!</definedName>
    <definedName name="あ" hidden="1">#REF!</definedName>
    <definedName name="い" localSheetId="6" hidden="1">#REF!</definedName>
    <definedName name="い" hidden="1">#REF!</definedName>
    <definedName name="こ" localSheetId="6" hidden="1">#REF!</definedName>
    <definedName name="こ" hidden="1">#REF!</definedName>
    <definedName name="こ」" hidden="1">#REF!</definedName>
    <definedName name="へき地医療拠点病院施設整備事業">#REF!</definedName>
    <definedName name="へき地診療所施設整備事業">#REF!</definedName>
    <definedName name="へき地保健指導所施設整備事業">#REF!</definedName>
    <definedName name="医師臨床研修病院研修医環境整備事業">#REF!</definedName>
    <definedName name="院内感染対策施設整備事業">#REF!</definedName>
    <definedName name="遠隔ICU体制整備促進事業">[1]事業区分!#REF!</definedName>
    <definedName name="過疎地域等特定診療所施設整備事業">#REF!</definedName>
    <definedName name="研修医のための研修施設整備事業">#REF!</definedName>
    <definedName name="産科医療機関施設整備事業">#REF!</definedName>
    <definedName name="死亡時画像診断システム施設整備事業">#REF!</definedName>
    <definedName name="事業分類">[2]事業分類・区分!$B$2:$H$2</definedName>
    <definedName name="重点医師偏在対策支援区域における診療所の承継・開業支援事業">#REF!</definedName>
    <definedName name="南海トラフ地震に係る津波避難対策緊急事業">#REF!</definedName>
    <definedName name="表" hidden="1">#REF!</definedName>
    <definedName name="分娩取扱施設施設整備事業">#REF!</definedName>
    <definedName name="別紙１７" localSheetId="5" hidden="1">#REF!</definedName>
    <definedName name="別紙１７" localSheetId="6" hidden="1">#REF!</definedName>
    <definedName name="別紙１７" hidden="1">#REF!</definedName>
    <definedName name="別紙３１" localSheetId="6" hidden="1">#REF!</definedName>
    <definedName name="別紙３１" hidden="1">#REF!</definedName>
    <definedName name="保育所別民改費担当者一覧">#REF!</definedName>
    <definedName name="補助事業名">#REF!</definedName>
    <definedName name="有床診療所等スプリンクラー等施設整備事業">#REF!</definedName>
    <definedName name="離島等患者宿泊施設施設整備事業">#REF!</definedName>
    <definedName name="臨床研修病院施設整備事業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52" l="1"/>
  <c r="M21" i="52" s="1"/>
  <c r="M19" i="52"/>
  <c r="B37" i="51"/>
  <c r="P7" i="3" a="1"/>
  <c r="P7" i="3" s="1"/>
  <c r="V7" i="50"/>
  <c r="D25" i="54"/>
  <c r="AF7" i="50"/>
  <c r="H7" i="3"/>
  <c r="G7" i="3" a="1"/>
  <c r="G7" i="3" s="1"/>
  <c r="G35" i="48"/>
  <c r="G25" i="48"/>
  <c r="G24" i="48"/>
  <c r="G22" i="48"/>
  <c r="G34" i="48"/>
  <c r="D6" i="48"/>
  <c r="D29" i="54"/>
  <c r="D20" i="54"/>
  <c r="O7" i="50"/>
  <c r="H6" i="48"/>
  <c r="G27" i="48" l="1"/>
  <c r="G26" i="48"/>
  <c r="G23" i="48"/>
  <c r="E28" i="48"/>
  <c r="L7" i="3" s="1"/>
  <c r="O25" i="48" a="1"/>
  <c r="O25" i="48" s="1"/>
  <c r="N25" i="48" a="1"/>
  <c r="N25" i="48" s="1"/>
  <c r="O7" i="3" s="1"/>
  <c r="O24" i="48" a="1"/>
  <c r="O24" i="48" s="1"/>
  <c r="N24" i="48" a="1"/>
  <c r="N24" i="48" s="1"/>
  <c r="P25" i="48" l="1"/>
  <c r="Q7" i="3"/>
  <c r="P24" i="48"/>
  <c r="G7" i="55" l="1"/>
  <c r="F7" i="55"/>
  <c r="E7" i="55"/>
  <c r="D7" i="55"/>
  <c r="C7" i="55"/>
  <c r="B7" i="55"/>
  <c r="V7" i="3"/>
  <c r="F28" i="54"/>
  <c r="D28" i="54"/>
  <c r="C8" i="49"/>
  <c r="B8" i="49"/>
  <c r="V8" i="49"/>
  <c r="N7" i="50"/>
  <c r="M7" i="50"/>
  <c r="G3" i="51"/>
  <c r="F22" i="54" a="1"/>
  <c r="F22" i="54" s="1"/>
  <c r="D22" i="54" a="1"/>
  <c r="D22" i="54" s="1"/>
  <c r="D21" i="54" a="1"/>
  <c r="D21" i="54" s="1"/>
  <c r="M9" i="52"/>
  <c r="M11" i="52"/>
  <c r="M13" i="52"/>
  <c r="M15" i="52"/>
  <c r="B25" i="51"/>
  <c r="B28" i="51" s="1"/>
  <c r="B35" i="51"/>
  <c r="U7" i="50"/>
  <c r="Q8" i="50"/>
  <c r="U8" i="50"/>
  <c r="V8" i="50" s="1"/>
  <c r="Q9" i="50"/>
  <c r="U9" i="50"/>
  <c r="V9" i="50" s="1"/>
  <c r="Q10" i="50"/>
  <c r="U10" i="50"/>
  <c r="V10" i="50" s="1"/>
  <c r="AB11" i="50"/>
  <c r="AC11" i="50" s="1"/>
  <c r="Q11" i="50"/>
  <c r="U11" i="50"/>
  <c r="V11" i="50" s="1"/>
  <c r="W12" i="50"/>
  <c r="Q12" i="50"/>
  <c r="U12" i="50"/>
  <c r="V12" i="50" s="1"/>
  <c r="Q13" i="50"/>
  <c r="U13" i="50"/>
  <c r="V13" i="50" s="1"/>
  <c r="AB14" i="50"/>
  <c r="AC14" i="50" s="1"/>
  <c r="Q14" i="50"/>
  <c r="U14" i="50"/>
  <c r="V14" i="50" s="1"/>
  <c r="W15" i="50"/>
  <c r="Q15" i="50"/>
  <c r="U15" i="50"/>
  <c r="V15" i="50" s="1"/>
  <c r="Q16" i="50"/>
  <c r="U16" i="50"/>
  <c r="V16" i="50" s="1"/>
  <c r="Q17" i="50"/>
  <c r="U17" i="50"/>
  <c r="V17" i="50" s="1"/>
  <c r="AB18" i="50"/>
  <c r="AC18" i="50" s="1"/>
  <c r="Q18" i="50"/>
  <c r="U18" i="50"/>
  <c r="V18" i="50" s="1"/>
  <c r="W19" i="50"/>
  <c r="Q19" i="50"/>
  <c r="U19" i="50"/>
  <c r="V19" i="50" s="1"/>
  <c r="Q20" i="50"/>
  <c r="U20" i="50"/>
  <c r="V20" i="50" s="1"/>
  <c r="Q21" i="50"/>
  <c r="U21" i="50"/>
  <c r="V21" i="50" s="1"/>
  <c r="W22" i="50"/>
  <c r="Q22" i="50"/>
  <c r="U22" i="50"/>
  <c r="V22" i="50" s="1"/>
  <c r="W23" i="50"/>
  <c r="Q23" i="50"/>
  <c r="U23" i="50"/>
  <c r="V23" i="50"/>
  <c r="Q24" i="50"/>
  <c r="U24" i="50"/>
  <c r="V24" i="50" s="1"/>
  <c r="Q25" i="50"/>
  <c r="U25" i="50"/>
  <c r="V25" i="50" s="1"/>
  <c r="Q26" i="50"/>
  <c r="U26" i="50"/>
  <c r="V26" i="50"/>
  <c r="W27" i="50"/>
  <c r="Q27" i="50"/>
  <c r="U27" i="50"/>
  <c r="V27" i="50"/>
  <c r="W28" i="50"/>
  <c r="Q28" i="50"/>
  <c r="U28" i="50"/>
  <c r="V28" i="50" s="1"/>
  <c r="Q29" i="50"/>
  <c r="U29" i="50"/>
  <c r="V29" i="50" s="1"/>
  <c r="Q30" i="50"/>
  <c r="U30" i="50"/>
  <c r="V30" i="50" s="1"/>
  <c r="W31" i="50"/>
  <c r="Q31" i="50"/>
  <c r="U31" i="50"/>
  <c r="V31" i="50" s="1"/>
  <c r="W32" i="50"/>
  <c r="Q32" i="50"/>
  <c r="U32" i="50"/>
  <c r="V32" i="50" s="1"/>
  <c r="Q33" i="50"/>
  <c r="U33" i="50"/>
  <c r="V33" i="50" s="1"/>
  <c r="Q34" i="50"/>
  <c r="U34" i="50"/>
  <c r="V34" i="50" s="1"/>
  <c r="W35" i="50"/>
  <c r="Q35" i="50"/>
  <c r="U35" i="50"/>
  <c r="V35" i="50" s="1"/>
  <c r="W36" i="50"/>
  <c r="Q36" i="50"/>
  <c r="U36" i="50"/>
  <c r="V36" i="50" s="1"/>
  <c r="Q37" i="50"/>
  <c r="U37" i="50"/>
  <c r="V37" i="50" s="1"/>
  <c r="Q38" i="50"/>
  <c r="U38" i="50"/>
  <c r="V38" i="50" s="1"/>
  <c r="W39" i="50"/>
  <c r="Q39" i="50"/>
  <c r="U39" i="50"/>
  <c r="V39" i="50"/>
  <c r="W40" i="50"/>
  <c r="Q40" i="50"/>
  <c r="U40" i="50"/>
  <c r="V40" i="50" s="1"/>
  <c r="Q41" i="50"/>
  <c r="U41" i="50"/>
  <c r="V41" i="50" s="1"/>
  <c r="Q42" i="50"/>
  <c r="U42" i="50"/>
  <c r="V42" i="50"/>
  <c r="W43" i="50"/>
  <c r="Q43" i="50"/>
  <c r="U43" i="50"/>
  <c r="V43" i="50" s="1"/>
  <c r="W44" i="50"/>
  <c r="Q44" i="50"/>
  <c r="U44" i="50"/>
  <c r="V44" i="50" s="1"/>
  <c r="Q45" i="50"/>
  <c r="U45" i="50"/>
  <c r="V45" i="50" s="1"/>
  <c r="Q46" i="50"/>
  <c r="U46" i="50"/>
  <c r="V46" i="50" s="1"/>
  <c r="W47" i="50"/>
  <c r="Q47" i="50"/>
  <c r="U47" i="50"/>
  <c r="V47" i="50" s="1"/>
  <c r="W48" i="50"/>
  <c r="Q48" i="50"/>
  <c r="U48" i="50"/>
  <c r="V48" i="50" s="1"/>
  <c r="Q49" i="50"/>
  <c r="U49" i="50"/>
  <c r="V49" i="50" s="1"/>
  <c r="Q50" i="50"/>
  <c r="U50" i="50"/>
  <c r="V50" i="50" s="1"/>
  <c r="W51" i="50"/>
  <c r="Q51" i="50"/>
  <c r="U51" i="50"/>
  <c r="V51" i="50" s="1"/>
  <c r="W52" i="50"/>
  <c r="Q52" i="50"/>
  <c r="U52" i="50"/>
  <c r="V52" i="50" s="1"/>
  <c r="Q53" i="50"/>
  <c r="U53" i="50"/>
  <c r="V53" i="50" s="1"/>
  <c r="Q54" i="50"/>
  <c r="U54" i="50"/>
  <c r="V54" i="50"/>
  <c r="W55" i="50"/>
  <c r="Q55" i="50"/>
  <c r="U55" i="50"/>
  <c r="V55" i="50" s="1"/>
  <c r="W56" i="50"/>
  <c r="Q56" i="50"/>
  <c r="U56" i="50"/>
  <c r="V56" i="50" s="1"/>
  <c r="Q57" i="50"/>
  <c r="U57" i="50"/>
  <c r="V57" i="50" s="1"/>
  <c r="Q58" i="50"/>
  <c r="U58" i="50"/>
  <c r="V58" i="50" s="1"/>
  <c r="W59" i="50"/>
  <c r="Q59" i="50"/>
  <c r="U59" i="50"/>
  <c r="V59" i="50" s="1"/>
  <c r="W60" i="50"/>
  <c r="Q60" i="50"/>
  <c r="U60" i="50"/>
  <c r="V60" i="50" s="1"/>
  <c r="Q61" i="50"/>
  <c r="U61" i="50"/>
  <c r="V61" i="50" s="1"/>
  <c r="Q62" i="50"/>
  <c r="U62" i="50"/>
  <c r="V62" i="50" s="1"/>
  <c r="W63" i="50"/>
  <c r="Q63" i="50"/>
  <c r="U63" i="50"/>
  <c r="V63" i="50" s="1"/>
  <c r="W64" i="50"/>
  <c r="Q64" i="50"/>
  <c r="U64" i="50"/>
  <c r="V64" i="50" s="1"/>
  <c r="W65" i="50"/>
  <c r="Q65" i="50"/>
  <c r="U65" i="50"/>
  <c r="V65" i="50" s="1"/>
  <c r="W66" i="50"/>
  <c r="Q66" i="50"/>
  <c r="U66" i="50"/>
  <c r="V66" i="50" s="1"/>
  <c r="Q67" i="50"/>
  <c r="U67" i="50"/>
  <c r="V67" i="50" s="1"/>
  <c r="W68" i="50"/>
  <c r="Q68" i="50"/>
  <c r="U68" i="50"/>
  <c r="V68" i="50" s="1"/>
  <c r="Q69" i="50"/>
  <c r="U69" i="50"/>
  <c r="V69" i="50" s="1"/>
  <c r="Q70" i="50"/>
  <c r="U70" i="50"/>
  <c r="V70" i="50" s="1"/>
  <c r="W71" i="50"/>
  <c r="Q71" i="50"/>
  <c r="U71" i="50"/>
  <c r="V71" i="50" s="1"/>
  <c r="Q72" i="50"/>
  <c r="U72" i="50"/>
  <c r="V72" i="50" s="1"/>
  <c r="W72" i="50"/>
  <c r="Q73" i="50"/>
  <c r="U73" i="50"/>
  <c r="V73" i="50" s="1"/>
  <c r="W74" i="50"/>
  <c r="Q74" i="50"/>
  <c r="U74" i="50"/>
  <c r="V74" i="50" s="1"/>
  <c r="W75" i="50"/>
  <c r="Q75" i="50"/>
  <c r="U75" i="50"/>
  <c r="V75" i="50" s="1"/>
  <c r="W76" i="50"/>
  <c r="Q76" i="50"/>
  <c r="U76" i="50"/>
  <c r="V76" i="50" s="1"/>
  <c r="G8" i="49"/>
  <c r="K8" i="49"/>
  <c r="L8" i="49"/>
  <c r="M8" i="49" s="1"/>
  <c r="G9" i="49"/>
  <c r="K9" i="49"/>
  <c r="L9" i="49"/>
  <c r="M9" i="49"/>
  <c r="G10" i="49"/>
  <c r="K10" i="49"/>
  <c r="L10" i="49"/>
  <c r="M10" i="49" s="1"/>
  <c r="G11" i="49"/>
  <c r="K11" i="49"/>
  <c r="L11" i="49"/>
  <c r="M11" i="49"/>
  <c r="G12" i="49"/>
  <c r="K12" i="49"/>
  <c r="L12" i="49"/>
  <c r="M12" i="49" s="1"/>
  <c r="G13" i="49"/>
  <c r="K13" i="49"/>
  <c r="L13" i="49"/>
  <c r="M13" i="49"/>
  <c r="G14" i="49"/>
  <c r="K14" i="49"/>
  <c r="L14" i="49"/>
  <c r="M14" i="49" s="1"/>
  <c r="G15" i="49"/>
  <c r="K15" i="49"/>
  <c r="L15" i="49"/>
  <c r="M15" i="49"/>
  <c r="G16" i="49"/>
  <c r="K16" i="49"/>
  <c r="L16" i="49"/>
  <c r="M16" i="49"/>
  <c r="G17" i="49"/>
  <c r="K17" i="49"/>
  <c r="L17" i="49"/>
  <c r="M17" i="49"/>
  <c r="E18" i="49"/>
  <c r="Q7" i="50" s="1"/>
  <c r="M18" i="49"/>
  <c r="G19" i="48"/>
  <c r="G20" i="48"/>
  <c r="G30" i="48"/>
  <c r="G31" i="48"/>
  <c r="G32" i="48"/>
  <c r="G33" i="48"/>
  <c r="G36" i="48"/>
  <c r="G37" i="48"/>
  <c r="G38" i="48"/>
  <c r="E39" i="48"/>
  <c r="H39" i="48"/>
  <c r="G39" i="48" s="1"/>
  <c r="AE8" i="3"/>
  <c r="AF8" i="3"/>
  <c r="AE9" i="3"/>
  <c r="AF9" i="3"/>
  <c r="AE10" i="3"/>
  <c r="AF10" i="3"/>
  <c r="AE11" i="3"/>
  <c r="AF11" i="3"/>
  <c r="AE12" i="3"/>
  <c r="AF12" i="3"/>
  <c r="AE13" i="3"/>
  <c r="AF13" i="3"/>
  <c r="AE14" i="3"/>
  <c r="AF14" i="3"/>
  <c r="AE15" i="3"/>
  <c r="AF15" i="3"/>
  <c r="AE16" i="3"/>
  <c r="AF16" i="3"/>
  <c r="AE17" i="3"/>
  <c r="AF17" i="3"/>
  <c r="AE18" i="3"/>
  <c r="AF18" i="3"/>
  <c r="AE19" i="3"/>
  <c r="AF19" i="3"/>
  <c r="AE20" i="3"/>
  <c r="AF20" i="3"/>
  <c r="AE21" i="3"/>
  <c r="AF21" i="3"/>
  <c r="AE22" i="3"/>
  <c r="AF22" i="3"/>
  <c r="AE23" i="3"/>
  <c r="AF23" i="3"/>
  <c r="AE24" i="3"/>
  <c r="AF24" i="3"/>
  <c r="AE25" i="3"/>
  <c r="AF25" i="3"/>
  <c r="AE26" i="3"/>
  <c r="AF26" i="3"/>
  <c r="W7" i="50" l="1"/>
  <c r="D26" i="54" s="1"/>
  <c r="R7" i="50"/>
  <c r="X71" i="50" a="1"/>
  <c r="X71" i="50" s="1"/>
  <c r="Y71" i="50" s="1" a="1"/>
  <c r="Y71" i="50" s="1"/>
  <c r="X60" i="50" a="1"/>
  <c r="X60" i="50" s="1"/>
  <c r="X56" i="50" a="1"/>
  <c r="X56" i="50" s="1"/>
  <c r="X32" i="50" a="1"/>
  <c r="X32" i="50" s="1"/>
  <c r="X48" i="50" a="1"/>
  <c r="X48" i="50" s="1"/>
  <c r="AB22" i="50"/>
  <c r="AC22" i="50" s="1"/>
  <c r="W18" i="50"/>
  <c r="X28" i="50" a="1"/>
  <c r="X28" i="50" s="1"/>
  <c r="Y28" i="50" s="1" a="1"/>
  <c r="Y28" i="50" s="1"/>
  <c r="X52" i="50" a="1"/>
  <c r="X52" i="50" s="1"/>
  <c r="X76" i="50" a="1"/>
  <c r="X76" i="50" s="1"/>
  <c r="Y76" i="50" s="1" a="1"/>
  <c r="Y76" i="50" s="1"/>
  <c r="W70" i="50"/>
  <c r="X70" i="50" s="1" a="1"/>
  <c r="X70" i="50" s="1"/>
  <c r="Y70" i="50" s="1" a="1"/>
  <c r="Y70" i="50" s="1"/>
  <c r="W67" i="50"/>
  <c r="X65" i="50" a="1"/>
  <c r="X65" i="50" s="1"/>
  <c r="Y65" i="50" s="1" a="1"/>
  <c r="Y65" i="50" s="1"/>
  <c r="X68" i="50" a="1"/>
  <c r="X68" i="50" s="1"/>
  <c r="X40" i="50" a="1"/>
  <c r="X40" i="50" s="1"/>
  <c r="Y40" i="50" s="1" a="1"/>
  <c r="Y40" i="50" s="1"/>
  <c r="X36" i="50" a="1"/>
  <c r="X36" i="50" s="1"/>
  <c r="Y36" i="50" s="1" a="1"/>
  <c r="Y36" i="50" s="1"/>
  <c r="X44" i="50" a="1"/>
  <c r="X44" i="50" s="1"/>
  <c r="Y44" i="50" s="1" a="1"/>
  <c r="Y44" i="50" s="1"/>
  <c r="X72" i="50" a="1"/>
  <c r="X72" i="50" s="1"/>
  <c r="Y72" i="50" s="1" a="1"/>
  <c r="Y72" i="50" s="1"/>
  <c r="X51" i="50" a="1"/>
  <c r="X51" i="50" s="1"/>
  <c r="Y51" i="50" s="1" a="1"/>
  <c r="Y51" i="50" s="1"/>
  <c r="W38" i="50"/>
  <c r="W30" i="50"/>
  <c r="X12" i="50" a="1"/>
  <c r="X12" i="50" s="1"/>
  <c r="Y12" i="50" s="1" a="1"/>
  <c r="Y12" i="50" s="1"/>
  <c r="X18" i="50" a="1"/>
  <c r="X18" i="50" s="1"/>
  <c r="W73" i="50"/>
  <c r="W26" i="50"/>
  <c r="AB24" i="50"/>
  <c r="AC24" i="50" s="1"/>
  <c r="W8" i="50"/>
  <c r="X64" i="50" a="1"/>
  <c r="X64" i="50" s="1"/>
  <c r="X22" i="50" a="1"/>
  <c r="X22" i="50" s="1"/>
  <c r="X63" i="50" a="1"/>
  <c r="X63" i="50" s="1"/>
  <c r="Y63" i="50" s="1" a="1"/>
  <c r="Y63" i="50" s="1"/>
  <c r="M6" i="52"/>
  <c r="E40" i="48"/>
  <c r="O18" i="49"/>
  <c r="X74" i="50" a="1"/>
  <c r="X74" i="50" s="1"/>
  <c r="Y74" i="50" s="1" a="1"/>
  <c r="Y74" i="50" s="1"/>
  <c r="X66" i="50" a="1"/>
  <c r="X66" i="50" s="1"/>
  <c r="Y66" i="50" s="1" a="1"/>
  <c r="Y66" i="50" s="1"/>
  <c r="X55" i="50" a="1"/>
  <c r="X55" i="50" s="1"/>
  <c r="Y55" i="50" s="1" a="1"/>
  <c r="Y55" i="50" s="1"/>
  <c r="X47" i="50" a="1"/>
  <c r="X47" i="50" s="1"/>
  <c r="Y47" i="50" s="1" a="1"/>
  <c r="Y47" i="50" s="1"/>
  <c r="X43" i="50" a="1"/>
  <c r="X43" i="50" s="1"/>
  <c r="Y43" i="50" s="1" a="1"/>
  <c r="Y43" i="50" s="1"/>
  <c r="X39" i="50" a="1"/>
  <c r="X39" i="50" s="1"/>
  <c r="Y39" i="50" s="1" a="1"/>
  <c r="Y39" i="50" s="1"/>
  <c r="X35" i="50" a="1"/>
  <c r="X35" i="50" s="1"/>
  <c r="Y35" i="50" s="1" a="1"/>
  <c r="Y35" i="50" s="1"/>
  <c r="X31" i="50" a="1"/>
  <c r="X31" i="50" s="1"/>
  <c r="Y31" i="50" s="1" a="1"/>
  <c r="Y31" i="50" s="1"/>
  <c r="X27" i="50" a="1"/>
  <c r="X27" i="50" s="1"/>
  <c r="Y27" i="50" s="1" a="1"/>
  <c r="Y27" i="50" s="1"/>
  <c r="X15" i="50" a="1"/>
  <c r="X15" i="50" s="1"/>
  <c r="Y15" i="50" s="1" a="1"/>
  <c r="Y15" i="50" s="1"/>
  <c r="N18" i="49"/>
  <c r="X75" i="50" a="1"/>
  <c r="X75" i="50" s="1"/>
  <c r="Y75" i="50" s="1" a="1"/>
  <c r="Y75" i="50" s="1"/>
  <c r="Y68" i="50" a="1"/>
  <c r="Y68" i="50" s="1"/>
  <c r="Y60" i="50" a="1"/>
  <c r="Y60" i="50" s="1"/>
  <c r="X59" i="50" a="1"/>
  <c r="X59" i="50" s="1"/>
  <c r="Y59" i="50" s="1" a="1"/>
  <c r="Y59" i="50" s="1"/>
  <c r="Y52" i="50" a="1"/>
  <c r="Y52" i="50" s="1"/>
  <c r="Y22" i="50" a="1"/>
  <c r="Y22" i="50" s="1"/>
  <c r="Y18" i="50" a="1"/>
  <c r="Y18" i="50" s="1"/>
  <c r="Y56" i="50" a="1"/>
  <c r="Y56" i="50" s="1"/>
  <c r="Y48" i="50" a="1"/>
  <c r="Y48" i="50" s="1"/>
  <c r="Y32" i="50" a="1"/>
  <c r="Y32" i="50" s="1"/>
  <c r="Y64" i="50" a="1"/>
  <c r="Y64" i="50" s="1"/>
  <c r="W62" i="50"/>
  <c r="X62" i="50" s="1" a="1"/>
  <c r="X62" i="50" s="1"/>
  <c r="Y62" i="50" s="1" a="1"/>
  <c r="Y62" i="50" s="1"/>
  <c r="W58" i="50"/>
  <c r="X58" i="50" s="1" a="1"/>
  <c r="X58" i="50" s="1"/>
  <c r="Y58" i="50" s="1" a="1"/>
  <c r="Y58" i="50" s="1"/>
  <c r="W54" i="50"/>
  <c r="X54" i="50" s="1" a="1"/>
  <c r="X54" i="50" s="1"/>
  <c r="Y54" i="50" s="1" a="1"/>
  <c r="Y54" i="50" s="1"/>
  <c r="W50" i="50"/>
  <c r="X50" i="50" s="1" a="1"/>
  <c r="X50" i="50" s="1"/>
  <c r="Y50" i="50" s="1" a="1"/>
  <c r="Y50" i="50" s="1"/>
  <c r="W46" i="50"/>
  <c r="X46" i="50" s="1" a="1"/>
  <c r="X46" i="50" s="1"/>
  <c r="Y46" i="50" s="1" a="1"/>
  <c r="Y46" i="50" s="1"/>
  <c r="W42" i="50"/>
  <c r="W34" i="50"/>
  <c r="X34" i="50" s="1" a="1"/>
  <c r="X34" i="50" s="1"/>
  <c r="Y34" i="50" s="1" a="1"/>
  <c r="Y34" i="50" s="1"/>
  <c r="X23" i="50" a="1"/>
  <c r="X23" i="50" s="1"/>
  <c r="Y23" i="50" s="1" a="1"/>
  <c r="Y23" i="50" s="1"/>
  <c r="AB23" i="50"/>
  <c r="AC23" i="50" s="1"/>
  <c r="W20" i="50"/>
  <c r="X20" i="50" s="1" a="1"/>
  <c r="X20" i="50" s="1"/>
  <c r="Y20" i="50" s="1" a="1"/>
  <c r="Y20" i="50" s="1"/>
  <c r="AB20" i="50"/>
  <c r="AC20" i="50" s="1"/>
  <c r="AB19" i="50"/>
  <c r="AC19" i="50" s="1"/>
  <c r="X19" i="50" a="1"/>
  <c r="X19" i="50" s="1"/>
  <c r="Y19" i="50" s="1" a="1"/>
  <c r="Y19" i="50" s="1"/>
  <c r="AB16" i="50"/>
  <c r="AC16" i="50" s="1"/>
  <c r="W16" i="50"/>
  <c r="X16" i="50" s="1" a="1"/>
  <c r="X16" i="50" s="1"/>
  <c r="Y16" i="50" s="1" a="1"/>
  <c r="Y16" i="50" s="1"/>
  <c r="W14" i="50"/>
  <c r="X14" i="50" s="1" a="1"/>
  <c r="X14" i="50" s="1"/>
  <c r="Y14" i="50" s="1" a="1"/>
  <c r="Y14" i="50" s="1"/>
  <c r="AB10" i="50"/>
  <c r="AC10" i="50" s="1"/>
  <c r="W10" i="50"/>
  <c r="W9" i="50"/>
  <c r="AB9" i="50"/>
  <c r="AC9" i="50" s="1"/>
  <c r="AB12" i="50"/>
  <c r="AC12" i="50" s="1"/>
  <c r="AB15" i="50"/>
  <c r="AC15" i="50" s="1"/>
  <c r="W11" i="50"/>
  <c r="X11" i="50" s="1" a="1"/>
  <c r="X11" i="50" s="1"/>
  <c r="Y11" i="50" s="1" a="1"/>
  <c r="Y11" i="50" s="1"/>
  <c r="Z8" i="3"/>
  <c r="AA8" i="3"/>
  <c r="AB8" i="3"/>
  <c r="AC8" i="3"/>
  <c r="AD8" i="3"/>
  <c r="Z9" i="3"/>
  <c r="AA9" i="3"/>
  <c r="AB9" i="3"/>
  <c r="AC9" i="3"/>
  <c r="AD9" i="3"/>
  <c r="Z10" i="3"/>
  <c r="AA10" i="3"/>
  <c r="AB10" i="3"/>
  <c r="AC10" i="3"/>
  <c r="AD10" i="3"/>
  <c r="Z11" i="3"/>
  <c r="AA11" i="3"/>
  <c r="AB11" i="3"/>
  <c r="AC11" i="3"/>
  <c r="AD11" i="3"/>
  <c r="Z12" i="3"/>
  <c r="AA12" i="3"/>
  <c r="AB12" i="3"/>
  <c r="AC12" i="3"/>
  <c r="AD12" i="3"/>
  <c r="Z13" i="3"/>
  <c r="AA13" i="3"/>
  <c r="AB13" i="3"/>
  <c r="AC13" i="3"/>
  <c r="AD13" i="3"/>
  <c r="Z14" i="3"/>
  <c r="AA14" i="3"/>
  <c r="AB14" i="3"/>
  <c r="AC14" i="3"/>
  <c r="AD14" i="3"/>
  <c r="Z15" i="3"/>
  <c r="AA15" i="3"/>
  <c r="AB15" i="3"/>
  <c r="AC15" i="3"/>
  <c r="AD15" i="3"/>
  <c r="Z16" i="3"/>
  <c r="AA16" i="3"/>
  <c r="AB16" i="3"/>
  <c r="AC16" i="3"/>
  <c r="AD16" i="3"/>
  <c r="Z17" i="3"/>
  <c r="AA17" i="3"/>
  <c r="AB17" i="3"/>
  <c r="AC17" i="3"/>
  <c r="AD17" i="3"/>
  <c r="Z18" i="3"/>
  <c r="AA18" i="3"/>
  <c r="AB18" i="3"/>
  <c r="AC18" i="3"/>
  <c r="AD18" i="3"/>
  <c r="Z19" i="3"/>
  <c r="AA19" i="3"/>
  <c r="AB19" i="3"/>
  <c r="AC19" i="3"/>
  <c r="AD19" i="3"/>
  <c r="Z20" i="3"/>
  <c r="AA20" i="3"/>
  <c r="AB20" i="3"/>
  <c r="AC20" i="3"/>
  <c r="AD20" i="3"/>
  <c r="Z21" i="3"/>
  <c r="AA21" i="3"/>
  <c r="AB21" i="3"/>
  <c r="AC21" i="3"/>
  <c r="AD21" i="3"/>
  <c r="Z22" i="3"/>
  <c r="AA22" i="3"/>
  <c r="AB22" i="3"/>
  <c r="AC22" i="3"/>
  <c r="AD22" i="3"/>
  <c r="Z23" i="3"/>
  <c r="AA23" i="3"/>
  <c r="AB23" i="3"/>
  <c r="AC23" i="3"/>
  <c r="AD23" i="3"/>
  <c r="Z24" i="3"/>
  <c r="AA24" i="3"/>
  <c r="AB24" i="3"/>
  <c r="AC24" i="3"/>
  <c r="AD24" i="3"/>
  <c r="Z25" i="3"/>
  <c r="AA25" i="3"/>
  <c r="AB25" i="3"/>
  <c r="AC25" i="3"/>
  <c r="AD25" i="3"/>
  <c r="Z26" i="3"/>
  <c r="AA26" i="3"/>
  <c r="AB26" i="3"/>
  <c r="AC26" i="3"/>
  <c r="AD26" i="3"/>
  <c r="I7" i="55" l="1"/>
  <c r="I18" i="55" s="1"/>
  <c r="AB8" i="50"/>
  <c r="AC8" i="50" s="1"/>
  <c r="X42" i="50" a="1"/>
  <c r="X42" i="50" s="1"/>
  <c r="Y42" i="50" s="1" a="1"/>
  <c r="Y42" i="50" s="1"/>
  <c r="X67" i="50" a="1"/>
  <c r="X67" i="50" s="1"/>
  <c r="Y67" i="50" s="1" a="1"/>
  <c r="Y67" i="50" s="1"/>
  <c r="X26" i="50" a="1"/>
  <c r="X26" i="50" s="1"/>
  <c r="Y26" i="50" s="1" a="1"/>
  <c r="Y26" i="50" s="1"/>
  <c r="W24" i="50"/>
  <c r="X30" i="50" a="1"/>
  <c r="X30" i="50" s="1"/>
  <c r="Y30" i="50" s="1" a="1"/>
  <c r="Y30" i="50" s="1"/>
  <c r="X38" i="50" a="1"/>
  <c r="X38" i="50" s="1"/>
  <c r="Y38" i="50" s="1" a="1"/>
  <c r="Y38" i="50" s="1"/>
  <c r="X73" i="50" a="1"/>
  <c r="X73" i="50" s="1"/>
  <c r="Y73" i="50" s="1" a="1"/>
  <c r="Y73" i="50" s="1"/>
  <c r="X9" i="50" a="1"/>
  <c r="X9" i="50" s="1"/>
  <c r="Y9" i="50" s="1" a="1"/>
  <c r="Y9" i="50" s="1"/>
  <c r="X24" i="50" a="1"/>
  <c r="X24" i="50" s="1"/>
  <c r="Y24" i="50" s="1" a="1"/>
  <c r="Y24" i="50" s="1"/>
  <c r="X8" i="50" a="1"/>
  <c r="X8" i="50" s="1"/>
  <c r="Y8" i="50" s="1" a="1"/>
  <c r="Y8" i="50" s="1"/>
  <c r="X10" i="50" a="1"/>
  <c r="X10" i="50" s="1"/>
  <c r="Y10" i="50" s="1" a="1"/>
  <c r="Y10" i="50" s="1"/>
  <c r="AB21" i="50"/>
  <c r="AC21" i="50" s="1"/>
  <c r="AB17" i="50"/>
  <c r="AC17" i="50" s="1"/>
  <c r="AB13" i="50"/>
  <c r="AC13" i="50" s="1"/>
  <c r="W13" i="50"/>
  <c r="W17" i="50"/>
  <c r="X17" i="50" s="1" a="1"/>
  <c r="X17" i="50" s="1"/>
  <c r="Y17" i="50" s="1" a="1"/>
  <c r="Y17" i="50" s="1"/>
  <c r="W21" i="50"/>
  <c r="X21" i="50" s="1" a="1"/>
  <c r="X21" i="50" s="1"/>
  <c r="Y21" i="50" s="1" a="1"/>
  <c r="Y21" i="50" s="1"/>
  <c r="W25" i="50"/>
  <c r="X25" i="50" s="1" a="1"/>
  <c r="X25" i="50" s="1"/>
  <c r="Y25" i="50" s="1" a="1"/>
  <c r="Y25" i="50" s="1"/>
  <c r="W29" i="50"/>
  <c r="X29" i="50" s="1" a="1"/>
  <c r="X29" i="50" s="1"/>
  <c r="Y29" i="50" s="1" a="1"/>
  <c r="Y29" i="50" s="1"/>
  <c r="W33" i="50"/>
  <c r="X33" i="50" s="1" a="1"/>
  <c r="X33" i="50" s="1"/>
  <c r="Y33" i="50" s="1" a="1"/>
  <c r="Y33" i="50" s="1"/>
  <c r="W37" i="50"/>
  <c r="X37" i="50" s="1" a="1"/>
  <c r="X37" i="50" s="1"/>
  <c r="Y37" i="50" s="1" a="1"/>
  <c r="Y37" i="50" s="1"/>
  <c r="W41" i="50"/>
  <c r="X41" i="50" s="1" a="1"/>
  <c r="X41" i="50" s="1"/>
  <c r="Y41" i="50" s="1" a="1"/>
  <c r="Y41" i="50" s="1"/>
  <c r="W45" i="50"/>
  <c r="X45" i="50" s="1" a="1"/>
  <c r="X45" i="50" s="1"/>
  <c r="Y45" i="50" s="1" a="1"/>
  <c r="Y45" i="50" s="1"/>
  <c r="W49" i="50"/>
  <c r="X49" i="50" s="1" a="1"/>
  <c r="X49" i="50" s="1"/>
  <c r="Y49" i="50" s="1" a="1"/>
  <c r="Y49" i="50" s="1"/>
  <c r="W53" i="50"/>
  <c r="X53" i="50" s="1" a="1"/>
  <c r="X53" i="50" s="1"/>
  <c r="Y53" i="50" s="1" a="1"/>
  <c r="Y53" i="50" s="1"/>
  <c r="W57" i="50"/>
  <c r="X57" i="50" s="1" a="1"/>
  <c r="X57" i="50" s="1"/>
  <c r="Y57" i="50" s="1" a="1"/>
  <c r="Y57" i="50" s="1"/>
  <c r="W61" i="50"/>
  <c r="X61" i="50" s="1" a="1"/>
  <c r="X61" i="50" s="1"/>
  <c r="Y61" i="50" s="1" a="1"/>
  <c r="Y61" i="50" s="1"/>
  <c r="W69" i="50"/>
  <c r="X69" i="50" s="1" a="1"/>
  <c r="X69" i="50" s="1"/>
  <c r="Y69" i="50" s="1" a="1"/>
  <c r="Y69" i="50" s="1"/>
  <c r="D30" i="54" l="1"/>
  <c r="J7" i="55" s="1"/>
  <c r="J18" i="55" s="1"/>
  <c r="W78" i="50"/>
  <c r="X13" i="50" a="1"/>
  <c r="X13" i="50" s="1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X78" i="50" l="1"/>
  <c r="Y13" i="50" a="1"/>
  <c r="Y13" i="50" s="1"/>
  <c r="Y78" i="50" s="1"/>
  <c r="J27" i="3" l="1"/>
  <c r="U26" i="3" l="1"/>
  <c r="U25" i="3"/>
  <c r="U24" i="3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  <c r="Q26" i="3"/>
  <c r="R26" i="3" s="1"/>
  <c r="M26" i="3"/>
  <c r="K26" i="3"/>
  <c r="Q25" i="3"/>
  <c r="R25" i="3" s="1"/>
  <c r="M25" i="3"/>
  <c r="K25" i="3"/>
  <c r="Q24" i="3"/>
  <c r="R24" i="3" s="1"/>
  <c r="M24" i="3"/>
  <c r="K24" i="3"/>
  <c r="Q23" i="3"/>
  <c r="R23" i="3" s="1"/>
  <c r="M23" i="3"/>
  <c r="K23" i="3"/>
  <c r="Q22" i="3"/>
  <c r="R22" i="3" s="1"/>
  <c r="M22" i="3"/>
  <c r="K22" i="3"/>
  <c r="Q21" i="3"/>
  <c r="R21" i="3" s="1"/>
  <c r="M21" i="3"/>
  <c r="K21" i="3"/>
  <c r="Q20" i="3"/>
  <c r="R20" i="3" s="1"/>
  <c r="M20" i="3"/>
  <c r="K20" i="3"/>
  <c r="Q19" i="3"/>
  <c r="R19" i="3" s="1"/>
  <c r="M19" i="3"/>
  <c r="K19" i="3"/>
  <c r="Q18" i="3"/>
  <c r="R18" i="3" s="1"/>
  <c r="M18" i="3"/>
  <c r="K18" i="3"/>
  <c r="Q17" i="3"/>
  <c r="R17" i="3" s="1"/>
  <c r="M17" i="3"/>
  <c r="K17" i="3"/>
  <c r="Q16" i="3"/>
  <c r="R16" i="3" s="1"/>
  <c r="M16" i="3"/>
  <c r="K16" i="3"/>
  <c r="Q15" i="3"/>
  <c r="R15" i="3" s="1"/>
  <c r="M15" i="3"/>
  <c r="K15" i="3"/>
  <c r="Q14" i="3" l="1"/>
  <c r="R14" i="3" s="1"/>
  <c r="Q13" i="3"/>
  <c r="R13" i="3" s="1"/>
  <c r="Q12" i="3"/>
  <c r="R12" i="3" s="1"/>
  <c r="Q11" i="3"/>
  <c r="R11" i="3" s="1"/>
  <c r="Q10" i="3"/>
  <c r="R10" i="3" s="1"/>
  <c r="Q9" i="3"/>
  <c r="R9" i="3" s="1"/>
  <c r="Q8" i="3"/>
  <c r="M14" i="3"/>
  <c r="M13" i="3"/>
  <c r="M12" i="3"/>
  <c r="M11" i="3"/>
  <c r="M10" i="3"/>
  <c r="M9" i="3"/>
  <c r="M8" i="3"/>
  <c r="K14" i="3"/>
  <c r="K13" i="3"/>
  <c r="K12" i="3"/>
  <c r="K11" i="3"/>
  <c r="K10" i="3"/>
  <c r="K9" i="3"/>
  <c r="K8" i="3"/>
  <c r="R8" i="3" l="1"/>
  <c r="Q27" i="3"/>
  <c r="G21" i="48" l="1"/>
  <c r="H28" i="48"/>
  <c r="H40" i="48" l="1"/>
  <c r="G40" i="48" s="1"/>
  <c r="N7" i="3"/>
  <c r="M7" i="3" s="1"/>
  <c r="I7" i="3" l="1"/>
  <c r="K7" i="3" s="1"/>
  <c r="I27" i="3" l="1"/>
  <c r="K27" i="3"/>
  <c r="R7" i="3" l="1"/>
  <c r="S7" i="3" s="1"/>
  <c r="N27" i="3"/>
  <c r="T7" i="3" l="1"/>
  <c r="T27" i="3" s="1"/>
  <c r="D23" i="54"/>
  <c r="H7" i="55" s="1"/>
  <c r="U7" i="3"/>
  <c r="U27" i="3" s="1"/>
  <c r="E46" i="48"/>
  <c r="E44" i="48" s="1"/>
  <c r="S27" i="3"/>
  <c r="R27" i="3"/>
  <c r="E49" i="48" l="1"/>
  <c r="E51" i="48" s="1"/>
  <c r="H51" i="48" s="1"/>
  <c r="H18" i="55"/>
  <c r="K7" i="55"/>
  <c r="K18" i="5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胡 高博(ebisu-takahiro.jh6)</author>
  </authors>
  <commentList>
    <comment ref="P5" authorId="0" shapeId="0" xr:uid="{00000000-0006-0000-0000-000003000000}">
      <text>
        <r>
          <rPr>
            <sz val="11"/>
            <color indexed="81"/>
            <rFont val="ＭＳ Ｐゴシック"/>
            <family val="3"/>
            <charset val="128"/>
            <scheme val="minor"/>
          </rPr>
          <t>鉄筋コンクリート：558,000円
ブロック　　　　　 ：444,000円
木造　　　　　　　 ：362,000円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H3" authorId="0" shapeId="0" xr:uid="{FCEAD160-C50D-4DFB-9B64-0084734517D0}">
      <text>
        <r>
          <rPr>
            <sz val="10"/>
            <color indexed="81"/>
            <rFont val="ＭＳ ゴシック"/>
            <family val="3"/>
            <charset val="128"/>
          </rPr>
          <t>交付要綱３（交付の対象）の該当する番号を選択</t>
        </r>
      </text>
    </comment>
    <comment ref="AG3" authorId="0" shapeId="0" xr:uid="{58576A3D-5EA0-46F3-BD74-B6261CB4AD65}">
      <text>
        <r>
          <rPr>
            <sz val="9"/>
            <color indexed="81"/>
            <rFont val="ＭＳ ゴシック"/>
            <family val="3"/>
            <charset val="128"/>
          </rPr>
          <t>品名が複数ある場合は品名を全て列挙すること</t>
        </r>
      </text>
    </comment>
    <comment ref="AG7" authorId="0" shapeId="0" xr:uid="{53961B1F-305B-4A93-AA0D-58428080E486}">
      <text>
        <r>
          <rPr>
            <sz val="9"/>
            <color indexed="81"/>
            <rFont val="ＭＳ ゴシック"/>
            <family val="3"/>
            <charset val="128"/>
          </rPr>
          <t>品名が複数ある場合は品名を全て列挙すること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<sst xmlns="http://schemas.openxmlformats.org/spreadsheetml/2006/main" count="588" uniqueCount="381">
  <si>
    <t>様式１</t>
    <rPh sb="0" eb="2">
      <t>ヨウシキ</t>
    </rPh>
    <phoneticPr fontId="30"/>
  </si>
  <si>
    <t>重点医師偏在対策支援区域における診療所の承継・開業支援　事業計画書</t>
    <rPh sb="0" eb="4">
      <t>ジュウテンイシ</t>
    </rPh>
    <rPh sb="4" eb="6">
      <t>ヘンザイ</t>
    </rPh>
    <rPh sb="6" eb="8">
      <t>タイサク</t>
    </rPh>
    <rPh sb="8" eb="12">
      <t>シエンクイキ</t>
    </rPh>
    <rPh sb="16" eb="19">
      <t>シンリョウジョ</t>
    </rPh>
    <rPh sb="20" eb="22">
      <t>ショウケイ</t>
    </rPh>
    <rPh sb="23" eb="25">
      <t>カイギョウ</t>
    </rPh>
    <rPh sb="25" eb="27">
      <t>シエン</t>
    </rPh>
    <rPh sb="28" eb="30">
      <t>ジギョウ</t>
    </rPh>
    <rPh sb="30" eb="33">
      <t>ケイカクショ</t>
    </rPh>
    <phoneticPr fontId="30"/>
  </si>
  <si>
    <t>支援希望年度</t>
    <rPh sb="0" eb="2">
      <t>シエン</t>
    </rPh>
    <rPh sb="2" eb="4">
      <t>キボウ</t>
    </rPh>
    <rPh sb="4" eb="6">
      <t>ネンド</t>
    </rPh>
    <phoneticPr fontId="7"/>
  </si>
  <si>
    <t>令和７年度</t>
    <rPh sb="0" eb="2">
      <t>レイワ</t>
    </rPh>
    <rPh sb="3" eb="5">
      <t>ネンド</t>
    </rPh>
    <phoneticPr fontId="7"/>
  </si>
  <si>
    <t>令和８年度</t>
    <rPh sb="0" eb="2">
      <t>レイワ</t>
    </rPh>
    <rPh sb="3" eb="5">
      <t>ネンド</t>
    </rPh>
    <phoneticPr fontId="7"/>
  </si>
  <si>
    <t>診療所名称</t>
    <rPh sb="0" eb="3">
      <t>シンリョウジョ</t>
    </rPh>
    <rPh sb="3" eb="5">
      <t>メイショウ</t>
    </rPh>
    <phoneticPr fontId="30"/>
  </si>
  <si>
    <t>承継・開設者氏名（代表者）</t>
    <rPh sb="0" eb="2">
      <t>ショウケイ</t>
    </rPh>
    <rPh sb="3" eb="5">
      <t>カイセツ</t>
    </rPh>
    <rPh sb="5" eb="6">
      <t>シャ</t>
    </rPh>
    <rPh sb="6" eb="8">
      <t>シメイ</t>
    </rPh>
    <rPh sb="9" eb="12">
      <t>ダイヒョウシャ</t>
    </rPh>
    <phoneticPr fontId="30"/>
  </si>
  <si>
    <t>生年月日</t>
    <rPh sb="0" eb="4">
      <t>セイネンガッピ</t>
    </rPh>
    <phoneticPr fontId="7"/>
  </si>
  <si>
    <t>承継の場合、承継前の開設者</t>
    <rPh sb="0" eb="2">
      <t>ショウケイ</t>
    </rPh>
    <rPh sb="3" eb="5">
      <t>バアイ</t>
    </rPh>
    <rPh sb="6" eb="8">
      <t>ショウケイ</t>
    </rPh>
    <rPh sb="8" eb="9">
      <t>マエ</t>
    </rPh>
    <rPh sb="10" eb="13">
      <t>カイセツシャ</t>
    </rPh>
    <phoneticPr fontId="7"/>
  </si>
  <si>
    <t>承継者との関係</t>
    <rPh sb="0" eb="3">
      <t>ショウケイシャ</t>
    </rPh>
    <rPh sb="5" eb="7">
      <t>カンケイ</t>
    </rPh>
    <phoneticPr fontId="7"/>
  </si>
  <si>
    <t>標榜診療科</t>
    <rPh sb="0" eb="2">
      <t>ヒョウボウ</t>
    </rPh>
    <rPh sb="2" eb="5">
      <t>シンリョウカ</t>
    </rPh>
    <phoneticPr fontId="30"/>
  </si>
  <si>
    <t>事業区分（該当○）</t>
    <rPh sb="0" eb="4">
      <t>ジギョウクブン</t>
    </rPh>
    <rPh sb="5" eb="7">
      <t>ガイトウ</t>
    </rPh>
    <phoneticPr fontId="30"/>
  </si>
  <si>
    <t>承継</t>
    <rPh sb="0" eb="2">
      <t>ショウケイ</t>
    </rPh>
    <phoneticPr fontId="7"/>
  </si>
  <si>
    <t>開設</t>
    <rPh sb="0" eb="2">
      <t>カイセツ</t>
    </rPh>
    <phoneticPr fontId="7"/>
  </si>
  <si>
    <t>〇</t>
    <phoneticPr fontId="7"/>
  </si>
  <si>
    <t>承継・開業（予定）年月日（和暦）</t>
    <rPh sb="0" eb="2">
      <t>ショウケイ</t>
    </rPh>
    <rPh sb="3" eb="5">
      <t>カイギョウ</t>
    </rPh>
    <rPh sb="6" eb="8">
      <t>ヨテイ</t>
    </rPh>
    <rPh sb="9" eb="12">
      <t>ネンガッピ</t>
    </rPh>
    <rPh sb="13" eb="15">
      <t>ワレキ</t>
    </rPh>
    <phoneticPr fontId="30"/>
  </si>
  <si>
    <t>所在地（開催予定地）</t>
    <rPh sb="0" eb="3">
      <t>ショザイチ</t>
    </rPh>
    <rPh sb="4" eb="6">
      <t>カイサイ</t>
    </rPh>
    <rPh sb="6" eb="9">
      <t>ヨテイチ</t>
    </rPh>
    <phoneticPr fontId="30"/>
  </si>
  <si>
    <t>市町名</t>
    <rPh sb="0" eb="2">
      <t>シチョウ</t>
    </rPh>
    <rPh sb="2" eb="3">
      <t>メイ</t>
    </rPh>
    <phoneticPr fontId="7"/>
  </si>
  <si>
    <t>字地番</t>
    <rPh sb="0" eb="1">
      <t>アザ</t>
    </rPh>
    <rPh sb="1" eb="3">
      <t>チバン</t>
    </rPh>
    <phoneticPr fontId="7"/>
  </si>
  <si>
    <t>開設者が現に勤務又は開設している病院又は診療所</t>
    <rPh sb="0" eb="3">
      <t>カイセツシャ</t>
    </rPh>
    <rPh sb="4" eb="5">
      <t>ゲン</t>
    </rPh>
    <rPh sb="6" eb="9">
      <t>キンムマタ</t>
    </rPh>
    <rPh sb="10" eb="12">
      <t>カイセツ</t>
    </rPh>
    <rPh sb="16" eb="18">
      <t>ビョウイン</t>
    </rPh>
    <rPh sb="18" eb="19">
      <t>マタ</t>
    </rPh>
    <rPh sb="20" eb="23">
      <t>シンリョウジョ</t>
    </rPh>
    <phoneticPr fontId="30"/>
  </si>
  <si>
    <t>要望事業（該当○）</t>
    <rPh sb="0" eb="2">
      <t>ヨウボウ</t>
    </rPh>
    <rPh sb="2" eb="4">
      <t>ジギョウ</t>
    </rPh>
    <rPh sb="5" eb="7">
      <t>ガイトウ</t>
    </rPh>
    <phoneticPr fontId="30"/>
  </si>
  <si>
    <t>①施設整備事業</t>
    <rPh sb="1" eb="3">
      <t>シセツ</t>
    </rPh>
    <rPh sb="3" eb="5">
      <t>セイビ</t>
    </rPh>
    <rPh sb="5" eb="7">
      <t>ジギョウ</t>
    </rPh>
    <phoneticPr fontId="30"/>
  </si>
  <si>
    <t>②設備整備事業</t>
    <rPh sb="1" eb="3">
      <t>セツビ</t>
    </rPh>
    <rPh sb="3" eb="5">
      <t>セイビ</t>
    </rPh>
    <rPh sb="5" eb="7">
      <t>ジギョウ</t>
    </rPh>
    <phoneticPr fontId="7"/>
  </si>
  <si>
    <t>③地域への定着支援事業</t>
    <rPh sb="1" eb="3">
      <t>チイキ</t>
    </rPh>
    <rPh sb="5" eb="7">
      <t>テイチャク</t>
    </rPh>
    <rPh sb="7" eb="9">
      <t>シエン</t>
    </rPh>
    <rPh sb="9" eb="11">
      <t>ジギョウ</t>
    </rPh>
    <phoneticPr fontId="7"/>
  </si>
  <si>
    <t>①施設整備事業概要</t>
    <rPh sb="1" eb="3">
      <t>シセツ</t>
    </rPh>
    <rPh sb="3" eb="5">
      <t>セイビ</t>
    </rPh>
    <rPh sb="5" eb="7">
      <t>ジギョウ</t>
    </rPh>
    <rPh sb="7" eb="9">
      <t>ガイヨウ</t>
    </rPh>
    <phoneticPr fontId="30"/>
  </si>
  <si>
    <t>　病床数</t>
    <rPh sb="1" eb="4">
      <t>ビョウショウスウ</t>
    </rPh>
    <phoneticPr fontId="30"/>
  </si>
  <si>
    <t>床</t>
    <rPh sb="0" eb="1">
      <t>ショウ</t>
    </rPh>
    <phoneticPr fontId="7"/>
  </si>
  <si>
    <t>　整備面積（延床面積）</t>
    <rPh sb="1" eb="3">
      <t>セイビ</t>
    </rPh>
    <rPh sb="3" eb="5">
      <t>メンセキ</t>
    </rPh>
    <rPh sb="6" eb="8">
      <t>ノベユカ</t>
    </rPh>
    <rPh sb="8" eb="10">
      <t>メンセキ</t>
    </rPh>
    <phoneticPr fontId="30"/>
  </si>
  <si>
    <t>㎡</t>
    <phoneticPr fontId="7"/>
  </si>
  <si>
    <t>　構造</t>
    <rPh sb="1" eb="3">
      <t>コウゾウ</t>
    </rPh>
    <phoneticPr fontId="30"/>
  </si>
  <si>
    <t>　事業期間（建築工事期間）</t>
    <rPh sb="1" eb="5">
      <t>ジギョウキカン</t>
    </rPh>
    <rPh sb="6" eb="8">
      <t>ケンチク</t>
    </rPh>
    <rPh sb="8" eb="10">
      <t>コウジ</t>
    </rPh>
    <rPh sb="10" eb="12">
      <t>キカン</t>
    </rPh>
    <phoneticPr fontId="30"/>
  </si>
  <si>
    <t>～</t>
    <phoneticPr fontId="7"/>
  </si>
  <si>
    <t>　補助要望額</t>
    <rPh sb="1" eb="3">
      <t>ホジョ</t>
    </rPh>
    <rPh sb="3" eb="6">
      <t>ヨウボウガク</t>
    </rPh>
    <phoneticPr fontId="30"/>
  </si>
  <si>
    <t>円</t>
    <rPh sb="0" eb="1">
      <t>エン</t>
    </rPh>
    <phoneticPr fontId="7"/>
  </si>
  <si>
    <t>②設備整備事業概要</t>
    <rPh sb="1" eb="3">
      <t>セツビ</t>
    </rPh>
    <rPh sb="3" eb="5">
      <t>セイビ</t>
    </rPh>
    <rPh sb="5" eb="7">
      <t>ジギョウ</t>
    </rPh>
    <rPh sb="7" eb="9">
      <t>ガイヨウ</t>
    </rPh>
    <phoneticPr fontId="30"/>
  </si>
  <si>
    <t>　主な品名</t>
    <rPh sb="1" eb="2">
      <t>オモ</t>
    </rPh>
    <rPh sb="3" eb="5">
      <t>ヒンメイ</t>
    </rPh>
    <phoneticPr fontId="30"/>
  </si>
  <si>
    <t>③地域への定着支援概要</t>
    <rPh sb="1" eb="3">
      <t>チイキ</t>
    </rPh>
    <rPh sb="5" eb="9">
      <t>テイチャクシエン</t>
    </rPh>
    <rPh sb="9" eb="11">
      <t>ガイヨウ</t>
    </rPh>
    <phoneticPr fontId="30"/>
  </si>
  <si>
    <t>　診療期間</t>
    <rPh sb="1" eb="3">
      <t>シンリョウ</t>
    </rPh>
    <rPh sb="3" eb="5">
      <t>キカン</t>
    </rPh>
    <phoneticPr fontId="30"/>
  </si>
  <si>
    <t>　診療日数（申請年度内）</t>
    <rPh sb="1" eb="5">
      <t>シンリョウニッスウ</t>
    </rPh>
    <rPh sb="6" eb="8">
      <t>シンセイ</t>
    </rPh>
    <rPh sb="8" eb="11">
      <t>ネンドナイ</t>
    </rPh>
    <phoneticPr fontId="30"/>
  </si>
  <si>
    <t>日</t>
    <rPh sb="0" eb="1">
      <t>ニチ</t>
    </rPh>
    <phoneticPr fontId="7"/>
  </si>
  <si>
    <t>連絡担当者名</t>
    <rPh sb="0" eb="2">
      <t>レンラク</t>
    </rPh>
    <rPh sb="2" eb="6">
      <t>タントウシャメイ</t>
    </rPh>
    <phoneticPr fontId="30"/>
  </si>
  <si>
    <t>連絡先</t>
    <rPh sb="0" eb="3">
      <t>レンラクサキ</t>
    </rPh>
    <phoneticPr fontId="30"/>
  </si>
  <si>
    <t>郵便番号</t>
    <rPh sb="0" eb="4">
      <t>ユウビンバンゴウ</t>
    </rPh>
    <phoneticPr fontId="7"/>
  </si>
  <si>
    <t>住所</t>
    <rPh sb="0" eb="2">
      <t>ジュウショ</t>
    </rPh>
    <phoneticPr fontId="7"/>
  </si>
  <si>
    <t>電話</t>
    <rPh sb="0" eb="2">
      <t>デンワ</t>
    </rPh>
    <phoneticPr fontId="7"/>
  </si>
  <si>
    <t>メール</t>
    <phoneticPr fontId="30"/>
  </si>
  <si>
    <t>※承継の場合は、保健所に提出した医療法施行細則に定める「診療所開設届」の写しを添付してください。</t>
    <rPh sb="1" eb="3">
      <t>ショウケイ</t>
    </rPh>
    <rPh sb="4" eb="6">
      <t>バアイ</t>
    </rPh>
    <rPh sb="8" eb="11">
      <t>ホケンジョ</t>
    </rPh>
    <rPh sb="12" eb="14">
      <t>テイシュツ</t>
    </rPh>
    <rPh sb="16" eb="19">
      <t>イリョウホウ</t>
    </rPh>
    <rPh sb="19" eb="21">
      <t>シコウ</t>
    </rPh>
    <rPh sb="21" eb="23">
      <t>サイソク</t>
    </rPh>
    <rPh sb="24" eb="25">
      <t>サダ</t>
    </rPh>
    <rPh sb="28" eb="31">
      <t>シンリョウジョ</t>
    </rPh>
    <rPh sb="31" eb="33">
      <t>カイセツ</t>
    </rPh>
    <rPh sb="33" eb="34">
      <t>トドケ</t>
    </rPh>
    <rPh sb="36" eb="37">
      <t>ウツ</t>
    </rPh>
    <rPh sb="39" eb="41">
      <t>テンプ</t>
    </rPh>
    <phoneticPr fontId="30"/>
  </si>
  <si>
    <t>様式２－１</t>
    <rPh sb="0" eb="2">
      <t>ヨウシキ</t>
    </rPh>
    <phoneticPr fontId="7"/>
  </si>
  <si>
    <t>施設整備事業　事業費内訳書</t>
    <rPh sb="0" eb="2">
      <t>シセツ</t>
    </rPh>
    <rPh sb="2" eb="6">
      <t>セイビジギョウ</t>
    </rPh>
    <rPh sb="7" eb="10">
      <t>ジギョウヒ</t>
    </rPh>
    <rPh sb="10" eb="13">
      <t>ウチワケショ</t>
    </rPh>
    <phoneticPr fontId="7"/>
  </si>
  <si>
    <r>
      <t>事業</t>
    </r>
    <r>
      <rPr>
        <sz val="9"/>
        <color theme="1"/>
        <rFont val="ＭＳ Ｐゴシック"/>
        <family val="3"/>
        <charset val="128"/>
      </rPr>
      <t>区分</t>
    </r>
    <rPh sb="2" eb="4">
      <t>クブン</t>
    </rPh>
    <phoneticPr fontId="7"/>
  </si>
  <si>
    <t>(17) 重点医師偏在対策支援区域における診療所の承継・開業支援事業</t>
  </si>
  <si>
    <t>補助（間接補助）事業者名</t>
    <rPh sb="0" eb="2">
      <t>ホジョ</t>
    </rPh>
    <rPh sb="3" eb="5">
      <t>カンセツ</t>
    </rPh>
    <rPh sb="5" eb="7">
      <t>ホジョ</t>
    </rPh>
    <rPh sb="8" eb="12">
      <t>ジギョウシャメイ</t>
    </rPh>
    <phoneticPr fontId="7"/>
  </si>
  <si>
    <t>施設名</t>
  </si>
  <si>
    <t>所在地</t>
    <rPh sb="0" eb="3">
      <t>ショザイチ</t>
    </rPh>
    <phoneticPr fontId="7"/>
  </si>
  <si>
    <t>福井県</t>
    <rPh sb="0" eb="3">
      <t>フクイケン</t>
    </rPh>
    <phoneticPr fontId="25"/>
  </si>
  <si>
    <t>施工内容</t>
    <rPh sb="0" eb="2">
      <t>セコウ</t>
    </rPh>
    <rPh sb="2" eb="4">
      <t>ナイヨウ</t>
    </rPh>
    <phoneticPr fontId="7"/>
  </si>
  <si>
    <t>←プルダウンから選択</t>
    <rPh sb="8" eb="10">
      <t>センタク</t>
    </rPh>
    <phoneticPr fontId="7"/>
  </si>
  <si>
    <t>建物の構造及び面積</t>
    <phoneticPr fontId="7"/>
  </si>
  <si>
    <t>　　　　　　　　　　　　　　　　　　　　　　　　　　　　　　</t>
    <phoneticPr fontId="7"/>
  </si>
  <si>
    <t>構造：</t>
    <rPh sb="0" eb="2">
      <t>コウゾウ</t>
    </rPh>
    <phoneticPr fontId="7"/>
  </si>
  <si>
    <t>階建て</t>
    <rPh sb="0" eb="2">
      <t>カイダ</t>
    </rPh>
    <phoneticPr fontId="7"/>
  </si>
  <si>
    <t>←構造はプルダウンから選択</t>
    <rPh sb="1" eb="3">
      <t>コウゾウ</t>
    </rPh>
    <rPh sb="11" eb="13">
      <t>センタク</t>
    </rPh>
    <phoneticPr fontId="7"/>
  </si>
  <si>
    <t>鉄筋コンクリート</t>
    <rPh sb="0" eb="2">
      <t>テッキン</t>
    </rPh>
    <phoneticPr fontId="25"/>
  </si>
  <si>
    <t>建築面積 　</t>
    <rPh sb="0" eb="2">
      <t>ケンチク</t>
    </rPh>
    <phoneticPr fontId="7"/>
  </si>
  <si>
    <t>ブロック</t>
    <phoneticPr fontId="25"/>
  </si>
  <si>
    <t>延べ面積</t>
    <phoneticPr fontId="7"/>
  </si>
  <si>
    <t>木造</t>
    <rPh sb="0" eb="2">
      <t>モクゾウ</t>
    </rPh>
    <phoneticPr fontId="25"/>
  </si>
  <si>
    <t>診療所の形態</t>
    <rPh sb="0" eb="3">
      <t>シンリョウショ</t>
    </rPh>
    <rPh sb="4" eb="6">
      <t>ケイタイ</t>
    </rPh>
    <phoneticPr fontId="25"/>
  </si>
  <si>
    <t>整備　病床数</t>
    <rPh sb="0" eb="2">
      <t>セイビ</t>
    </rPh>
    <rPh sb="3" eb="6">
      <t>ビョウショウスウ</t>
    </rPh>
    <phoneticPr fontId="25"/>
  </si>
  <si>
    <t>床</t>
    <rPh sb="0" eb="1">
      <t>ユカ</t>
    </rPh>
    <phoneticPr fontId="25"/>
  </si>
  <si>
    <t>医師・看護師住宅の整備</t>
    <rPh sb="0" eb="2">
      <t>イシ</t>
    </rPh>
    <rPh sb="3" eb="6">
      <t>カンゴシ</t>
    </rPh>
    <rPh sb="6" eb="8">
      <t>ジュウタク</t>
    </rPh>
    <rPh sb="9" eb="11">
      <t>セイビ</t>
    </rPh>
    <phoneticPr fontId="25"/>
  </si>
  <si>
    <t>施工期間</t>
  </si>
  <si>
    <t>着工</t>
    <phoneticPr fontId="7"/>
  </si>
  <si>
    <t>　竣工</t>
    <phoneticPr fontId="7"/>
  </si>
  <si>
    <t>有床診療所（６床以上）</t>
    <rPh sb="0" eb="5">
      <t>ユウショウシンリョウジョ</t>
    </rPh>
    <rPh sb="7" eb="8">
      <t>ユカ</t>
    </rPh>
    <rPh sb="8" eb="10">
      <t>イジョウ</t>
    </rPh>
    <phoneticPr fontId="25"/>
  </si>
  <si>
    <t>整備費内訳　　　　　　　　　　　　　　　　　　　　　　　　</t>
    <phoneticPr fontId="7"/>
  </si>
  <si>
    <t>有床診療所（５床以下）</t>
    <rPh sb="0" eb="5">
      <t>ユウショウシンリョウジョ</t>
    </rPh>
    <rPh sb="7" eb="8">
      <t>ユカ</t>
    </rPh>
    <rPh sb="8" eb="10">
      <t>イカ</t>
    </rPh>
    <phoneticPr fontId="25"/>
  </si>
  <si>
    <t>区　分</t>
    <phoneticPr fontId="7"/>
  </si>
  <si>
    <t>費　　目</t>
    <phoneticPr fontId="7"/>
  </si>
  <si>
    <t>面　積　</t>
    <phoneticPr fontId="7"/>
  </si>
  <si>
    <t>単　価　</t>
    <phoneticPr fontId="7"/>
  </si>
  <si>
    <t>金　　額　</t>
    <phoneticPr fontId="7"/>
  </si>
  <si>
    <t>備　　考　</t>
    <phoneticPr fontId="7"/>
  </si>
  <si>
    <t>無床診療所</t>
    <rPh sb="0" eb="5">
      <t>ムショウシンリョウジョ</t>
    </rPh>
    <phoneticPr fontId="25"/>
  </si>
  <si>
    <t>　　　</t>
  </si>
  <si>
    <t>　　　　　</t>
  </si>
  <si>
    <t xml:space="preserve">        ㎡</t>
  </si>
  <si>
    <t xml:space="preserve">  　　  円</t>
  </si>
  <si>
    <t xml:space="preserve">            円</t>
  </si>
  <si>
    <t>　　　　　　</t>
  </si>
  <si>
    <t>補助対象事業分</t>
    <rPh sb="0" eb="2">
      <t>ホジョ</t>
    </rPh>
    <rPh sb="2" eb="4">
      <t>タイショウ</t>
    </rPh>
    <rPh sb="4" eb="7">
      <t>ジギョウブン</t>
    </rPh>
    <phoneticPr fontId="7"/>
  </si>
  <si>
    <t>【建設関係】</t>
    <rPh sb="1" eb="3">
      <t>ケンセツ</t>
    </rPh>
    <rPh sb="3" eb="5">
      <t>カンケイ</t>
    </rPh>
    <phoneticPr fontId="25"/>
  </si>
  <si>
    <t>あり</t>
    <phoneticPr fontId="25"/>
  </si>
  <si>
    <t>(1)診療部門</t>
    <rPh sb="3" eb="7">
      <t>シンリョウブモン</t>
    </rPh>
    <phoneticPr fontId="7"/>
  </si>
  <si>
    <t>なし</t>
    <phoneticPr fontId="25"/>
  </si>
  <si>
    <t>(2)医師・看護師等住宅</t>
    <rPh sb="3" eb="5">
      <t>イシ</t>
    </rPh>
    <rPh sb="6" eb="9">
      <t>カンゴシ</t>
    </rPh>
    <rPh sb="9" eb="10">
      <t>トウ</t>
    </rPh>
    <rPh sb="10" eb="12">
      <t>ジュウタク</t>
    </rPh>
    <phoneticPr fontId="7"/>
  </si>
  <si>
    <t>【建物取得関係】</t>
    <rPh sb="1" eb="3">
      <t>タテモノ</t>
    </rPh>
    <rPh sb="3" eb="5">
      <t>シュトク</t>
    </rPh>
    <rPh sb="5" eb="7">
      <t>カンケイ</t>
    </rPh>
    <phoneticPr fontId="25"/>
  </si>
  <si>
    <t>(1)</t>
    <phoneticPr fontId="7"/>
  </si>
  <si>
    <t>(2)</t>
    <phoneticPr fontId="7"/>
  </si>
  <si>
    <t>　　　　　</t>
    <phoneticPr fontId="7"/>
  </si>
  <si>
    <t>小  計</t>
  </si>
  <si>
    <t>　　　　単価、小計、合計は自動計算</t>
    <rPh sb="4" eb="6">
      <t>タンカ</t>
    </rPh>
    <rPh sb="7" eb="9">
      <t>ショウケイ</t>
    </rPh>
    <rPh sb="10" eb="12">
      <t>ゴウケイ</t>
    </rPh>
    <rPh sb="13" eb="15">
      <t>ジドウ</t>
    </rPh>
    <rPh sb="15" eb="17">
      <t>ケイサン</t>
    </rPh>
    <phoneticPr fontId="7"/>
  </si>
  <si>
    <t>補助対象外事業分</t>
    <rPh sb="0" eb="2">
      <t>ホジョ</t>
    </rPh>
    <rPh sb="2" eb="4">
      <t>タイショウ</t>
    </rPh>
    <rPh sb="4" eb="5">
      <t>ソト</t>
    </rPh>
    <rPh sb="5" eb="8">
      <t>ジギョウブン</t>
    </rPh>
    <phoneticPr fontId="7"/>
  </si>
  <si>
    <t>合　計</t>
    <rPh sb="0" eb="1">
      <t>ゴウ</t>
    </rPh>
    <rPh sb="2" eb="3">
      <t>ケイ</t>
    </rPh>
    <phoneticPr fontId="7"/>
  </si>
  <si>
    <t>財源内訳</t>
    <phoneticPr fontId="7"/>
  </si>
  <si>
    <t>区分</t>
    <rPh sb="0" eb="2">
      <t>クブン</t>
    </rPh>
    <phoneticPr fontId="7"/>
  </si>
  <si>
    <t>金額</t>
    <rPh sb="0" eb="2">
      <t>キンガク</t>
    </rPh>
    <phoneticPr fontId="7"/>
  </si>
  <si>
    <t>備考</t>
    <rPh sb="0" eb="2">
      <t>ビコウ</t>
    </rPh>
    <phoneticPr fontId="7"/>
  </si>
  <si>
    <t>（内　訳）</t>
    <rPh sb="1" eb="2">
      <t>ウチ</t>
    </rPh>
    <rPh sb="3" eb="4">
      <t>ヤク</t>
    </rPh>
    <phoneticPr fontId="7"/>
  </si>
  <si>
    <t>(1)  補助金</t>
    <phoneticPr fontId="7"/>
  </si>
  <si>
    <t>←国と都道府県の合計は自動計算</t>
    <rPh sb="1" eb="2">
      <t>クニ</t>
    </rPh>
    <rPh sb="3" eb="7">
      <t>トドウフケン</t>
    </rPh>
    <rPh sb="8" eb="10">
      <t>ゴウケイ</t>
    </rPh>
    <rPh sb="11" eb="13">
      <t>ジドウ</t>
    </rPh>
    <rPh sb="13" eb="15">
      <t>ケイサン</t>
    </rPh>
    <phoneticPr fontId="7"/>
  </si>
  <si>
    <t>　　　　うち国</t>
    <phoneticPr fontId="7"/>
  </si>
  <si>
    <t>　　　　うち都道府県</t>
    <phoneticPr fontId="7"/>
  </si>
  <si>
    <t>(2)  地方債</t>
    <phoneticPr fontId="7"/>
  </si>
  <si>
    <t>(3)  寄附金</t>
    <rPh sb="5" eb="7">
      <t>キフ</t>
    </rPh>
    <phoneticPr fontId="7"/>
  </si>
  <si>
    <t>(4)  その他（診療収入等）</t>
    <rPh sb="9" eb="11">
      <t>シンリョウ</t>
    </rPh>
    <rPh sb="11" eb="13">
      <t>シュウニュウ</t>
    </rPh>
    <rPh sb="13" eb="14">
      <t>トウ</t>
    </rPh>
    <phoneticPr fontId="7"/>
  </si>
  <si>
    <t>計</t>
    <rPh sb="0" eb="1">
      <t>ケイ</t>
    </rPh>
    <phoneticPr fontId="7"/>
  </si>
  <si>
    <t>←自動計算</t>
    <rPh sb="1" eb="3">
      <t>ジドウ</t>
    </rPh>
    <rPh sb="3" eb="5">
      <t>ケイサン</t>
    </rPh>
    <phoneticPr fontId="7"/>
  </si>
  <si>
    <t>補助財産を取得する際に、当該補助財産を取得するための抵当権設定の有無</t>
    <phoneticPr fontId="7"/>
  </si>
  <si>
    <t>有</t>
  </si>
  <si>
    <t>←プルダウンで選択</t>
    <rPh sb="7" eb="9">
      <t>センタク</t>
    </rPh>
    <phoneticPr fontId="7"/>
  </si>
  <si>
    <t>その他　参考事項　</t>
    <phoneticPr fontId="7"/>
  </si>
  <si>
    <t>【留意事項】</t>
    <rPh sb="1" eb="3">
      <t>リュウイ</t>
    </rPh>
    <rPh sb="3" eb="5">
      <t>ジコウ</t>
    </rPh>
    <phoneticPr fontId="7"/>
  </si>
  <si>
    <t>　 整備費内訳の「費目」欄は、交付要綱の５（交付額の算定方法）の対象経費に定める各部門に区分して記入すること。</t>
    <phoneticPr fontId="7"/>
  </si>
  <si>
    <t>様式２－２　施設整備事業　補助額算定表</t>
    <rPh sb="0" eb="2">
      <t>ヨウシキ</t>
    </rPh>
    <rPh sb="6" eb="8">
      <t>シセツ</t>
    </rPh>
    <rPh sb="8" eb="12">
      <t>セイビジギョウ</t>
    </rPh>
    <rPh sb="13" eb="16">
      <t>ホジョガク</t>
    </rPh>
    <rPh sb="16" eb="19">
      <t>サンテイヒョウ</t>
    </rPh>
    <phoneticPr fontId="7"/>
  </si>
  <si>
    <t>Ａ</t>
  </si>
  <si>
    <t>Ｂ</t>
  </si>
  <si>
    <t>Ａ－Ｂ＝Ｃ</t>
  </si>
  <si>
    <t>Ｄ</t>
  </si>
  <si>
    <t>Ｅ</t>
  </si>
  <si>
    <t>Ｆ</t>
  </si>
  <si>
    <t>Ｇ</t>
  </si>
  <si>
    <t>Ｈ</t>
  </si>
  <si>
    <t>Ｉ</t>
  </si>
  <si>
    <t>県番</t>
    <rPh sb="0" eb="2">
      <t>ケンバン</t>
    </rPh>
    <phoneticPr fontId="7"/>
  </si>
  <si>
    <t>県内番</t>
    <rPh sb="0" eb="3">
      <t>ケンナイバン</t>
    </rPh>
    <phoneticPr fontId="7"/>
  </si>
  <si>
    <t>都道府県</t>
  </si>
  <si>
    <t>補助事業者名</t>
  </si>
  <si>
    <t>事業区分</t>
    <rPh sb="0" eb="2">
      <t>ジギョウ</t>
    </rPh>
    <phoneticPr fontId="7"/>
  </si>
  <si>
    <t>補助対象
部分</t>
    <rPh sb="0" eb="2">
      <t>ホジョ</t>
    </rPh>
    <rPh sb="2" eb="4">
      <t>タイショウ</t>
    </rPh>
    <rPh sb="5" eb="7">
      <t>ブブン</t>
    </rPh>
    <phoneticPr fontId="7"/>
  </si>
  <si>
    <t>施　設　名</t>
  </si>
  <si>
    <t>開　設　者</t>
    <phoneticPr fontId="7"/>
  </si>
  <si>
    <t>総事業費</t>
  </si>
  <si>
    <t>寄附金
その他の
収入額</t>
    <rPh sb="0" eb="2">
      <t>キフ</t>
    </rPh>
    <phoneticPr fontId="7"/>
  </si>
  <si>
    <t>差引事業費</t>
  </si>
  <si>
    <t>対象経費の支出予定額</t>
  </si>
  <si>
    <t>基　　　準　　　額</t>
  </si>
  <si>
    <t>選　定　額</t>
    <phoneticPr fontId="7"/>
  </si>
  <si>
    <t>都道府県
補助額</t>
    <phoneticPr fontId="7"/>
  </si>
  <si>
    <t>国庫補助
基本額</t>
    <phoneticPr fontId="7"/>
  </si>
  <si>
    <t>国庫補助
所要額</t>
    <phoneticPr fontId="7"/>
  </si>
  <si>
    <t>所　在　地</t>
  </si>
  <si>
    <t>抵　当　権</t>
    <rPh sb="0" eb="1">
      <t>テイ</t>
    </rPh>
    <rPh sb="2" eb="3">
      <t>トウ</t>
    </rPh>
    <rPh sb="4" eb="5">
      <t>ケン</t>
    </rPh>
    <phoneticPr fontId="6"/>
  </si>
  <si>
    <t>工事計画
年数</t>
    <rPh sb="0" eb="2">
      <t>コウジ</t>
    </rPh>
    <rPh sb="2" eb="4">
      <t>ケイカク</t>
    </rPh>
    <rPh sb="5" eb="7">
      <t>ネンスウ</t>
    </rPh>
    <phoneticPr fontId="6"/>
  </si>
  <si>
    <t>面積/室数</t>
    <rPh sb="3" eb="5">
      <t>シツスウ</t>
    </rPh>
    <phoneticPr fontId="7"/>
  </si>
  <si>
    <t>単価</t>
  </si>
  <si>
    <t>金額</t>
  </si>
  <si>
    <t>(F)×1/2</t>
    <phoneticPr fontId="7"/>
  </si>
  <si>
    <t>市町村名</t>
  </si>
  <si>
    <t>円</t>
  </si>
  <si>
    <t>円</t>
    <phoneticPr fontId="7"/>
  </si>
  <si>
    <t>合計</t>
    <rPh sb="0" eb="2">
      <t>ゴウケイ</t>
    </rPh>
    <phoneticPr fontId="7"/>
  </si>
  <si>
    <t>－</t>
  </si>
  <si>
    <t>－</t>
    <phoneticPr fontId="7"/>
  </si>
  <si>
    <t>特定財源がある場合に入力↑</t>
    <rPh sb="0" eb="2">
      <t>トクテイ</t>
    </rPh>
    <rPh sb="2" eb="4">
      <t>ザイゲン</t>
    </rPh>
    <rPh sb="7" eb="9">
      <t>バアイ</t>
    </rPh>
    <rPh sb="10" eb="12">
      <t>ニュウリョク</t>
    </rPh>
    <phoneticPr fontId="7"/>
  </si>
  <si>
    <r>
      <t>（注）この総括表は、事業単位毎に、それぞれ別葉に作成すること。なお、作成にあたっては</t>
    </r>
    <r>
      <rPr>
        <u/>
        <sz val="14"/>
        <rFont val="ＭＳ Ｐゴシック"/>
        <family val="3"/>
        <charset val="128"/>
      </rPr>
      <t>優先順位の高いもの</t>
    </r>
    <r>
      <rPr>
        <sz val="14"/>
        <rFont val="ＭＳ Ｐゴシック"/>
        <family val="3"/>
        <charset val="128"/>
      </rPr>
      <t>から順に入力すること。</t>
    </r>
    <rPh sb="1" eb="2">
      <t>チュウ</t>
    </rPh>
    <rPh sb="5" eb="7">
      <t>ソウカツ</t>
    </rPh>
    <rPh sb="7" eb="8">
      <t>ヒョウ</t>
    </rPh>
    <rPh sb="10" eb="12">
      <t>ジギョウ</t>
    </rPh>
    <rPh sb="12" eb="14">
      <t>タンイ</t>
    </rPh>
    <rPh sb="14" eb="15">
      <t>マイ</t>
    </rPh>
    <rPh sb="21" eb="22">
      <t>ベツ</t>
    </rPh>
    <rPh sb="22" eb="23">
      <t>ハ</t>
    </rPh>
    <rPh sb="24" eb="26">
      <t>サクセイ</t>
    </rPh>
    <rPh sb="34" eb="36">
      <t>サクセイ</t>
    </rPh>
    <rPh sb="42" eb="44">
      <t>ユウセン</t>
    </rPh>
    <rPh sb="44" eb="46">
      <t>ジュンイ</t>
    </rPh>
    <rPh sb="47" eb="48">
      <t>タカ</t>
    </rPh>
    <rPh sb="53" eb="54">
      <t>ジュン</t>
    </rPh>
    <rPh sb="55" eb="57">
      <t>ニュウリョク</t>
    </rPh>
    <phoneticPr fontId="7"/>
  </si>
  <si>
    <t>Ⅰ．「選定額」欄は、(D)と(E)とを比較して少ない方の額を記入すること。</t>
    <phoneticPr fontId="7"/>
  </si>
  <si>
    <t>Ⅱ．「国庫補助基本額」欄は、次により記入すること。</t>
    <phoneticPr fontId="7"/>
  </si>
  <si>
    <t xml:space="preserve"> (1)　交付要綱５(交付額の算定方法)（1）に掲げる事業･･･(C)と(F)とを比較して少ない方の額</t>
    <phoneticPr fontId="7"/>
  </si>
  <si>
    <t xml:space="preserve"> (2)　　　　　　　　　　 〃　　　　　　　　　（2）に掲げる事業･･･(C)と(F)と(G)とを比較してもっとも少ない額</t>
    <phoneticPr fontId="7"/>
  </si>
  <si>
    <t xml:space="preserve"> (3)　　　　　　　　　　 〃　　　　　　　　　（3）に掲げる事業･･･(C)と(F)とを比較して少ない方の額に３分の２を乗じて得た額と(G)とを比較して少ない方の額</t>
    <phoneticPr fontId="7"/>
  </si>
  <si>
    <t xml:space="preserve"> (4)　　　　　　　　　　 〃　　　　　　　　　（4）に掲げる事業･･･(C)と(F)とを比較して少ない方の額に補助率を乗じて得た額と(G)とを比較して少ない方の額</t>
    <phoneticPr fontId="7"/>
  </si>
  <si>
    <t xml:space="preserve"> (5)　　　　　　　　　　 〃　　　　　　　　　（5）に掲げる事業･･･(C)と(F)とを比較して少ない方の額に４分の３を乗じて得た額と(G)とを比較して少ない方の額</t>
    <phoneticPr fontId="7"/>
  </si>
  <si>
    <t xml:space="preserve"> (6)　　　　　　　　　　 〃　　　　　　　　　（6）に掲げる事業･･･(C)と(F)とを比較して少ない方の額に２分の１を乗じて得た額と(G)とを比較して少ない方の額</t>
    <phoneticPr fontId="7"/>
  </si>
  <si>
    <t>Ⅲ．「国庫補助所要額」欄は、次により記入すること。ただし、算出された額に1,000円未満の端数が生じた場合にはこれを切捨てるものとする。</t>
    <phoneticPr fontId="7"/>
  </si>
  <si>
    <t xml:space="preserve"> (1)　交付要綱５（1）に掲げる事業･･･････････(H)欄に記載された額に補助率を乗じて得た額</t>
    <phoneticPr fontId="7"/>
  </si>
  <si>
    <t xml:space="preserve"> (2)　交付要綱５（2）及び（3）に掲げる事業･･･(H)欄に記載された額に２分の１を乗じて得た額</t>
    <phoneticPr fontId="7"/>
  </si>
  <si>
    <t xml:space="preserve"> (3)　交付要綱５（4）に掲げる事業･･･････････(H)欄に記載された額</t>
    <phoneticPr fontId="7"/>
  </si>
  <si>
    <t xml:space="preserve"> (4)　交付要綱５（5）及び（6）に掲げる事業･･･(H)欄に記載された額に３分の２を乗じて得た額</t>
    <rPh sb="13" eb="14">
      <t>オヨ</t>
    </rPh>
    <phoneticPr fontId="7"/>
  </si>
  <si>
    <t>様式３－１　設備整備事業　事業費内訳書</t>
    <rPh sb="0" eb="2">
      <t>ヨウシキ</t>
    </rPh>
    <rPh sb="6" eb="8">
      <t>セツビ</t>
    </rPh>
    <rPh sb="8" eb="12">
      <t>セイビジギョウ</t>
    </rPh>
    <phoneticPr fontId="25"/>
  </si>
  <si>
    <t>Ｊ</t>
  </si>
  <si>
    <t>Ｋ</t>
  </si>
  <si>
    <t>Ｌ</t>
  </si>
  <si>
    <t>Ｋ－Ｌ＝Ｍ</t>
  </si>
  <si>
    <t>No.</t>
    <phoneticPr fontId="7"/>
  </si>
  <si>
    <t>開設者</t>
  </si>
  <si>
    <t>品名</t>
    <rPh sb="0" eb="1">
      <t>シナ</t>
    </rPh>
    <rPh sb="1" eb="2">
      <t>メイ</t>
    </rPh>
    <phoneticPr fontId="7"/>
  </si>
  <si>
    <t>所要額</t>
    <rPh sb="0" eb="3">
      <t>ショヨウガク</t>
    </rPh>
    <phoneticPr fontId="25"/>
  </si>
  <si>
    <t>寄付金その他の収入額</t>
  </si>
  <si>
    <t>対象経費の
支出予定額</t>
    <phoneticPr fontId="7"/>
  </si>
  <si>
    <t>基準額</t>
  </si>
  <si>
    <t>選定額</t>
  </si>
  <si>
    <t>国庫補助交付決定額</t>
  </si>
  <si>
    <t>国庫補助受入済額</t>
  </si>
  <si>
    <t>国庫補助交付確定額</t>
  </si>
  <si>
    <t>差引過△不足額</t>
  </si>
  <si>
    <t>交付決定年月日・番号</t>
  </si>
  <si>
    <t>所在地</t>
  </si>
  <si>
    <t>基準額（単価）</t>
    <rPh sb="0" eb="3">
      <t>キジュンガク</t>
    </rPh>
    <rPh sb="4" eb="6">
      <t>タンカ</t>
    </rPh>
    <phoneticPr fontId="7"/>
  </si>
  <si>
    <t>個数</t>
    <rPh sb="0" eb="2">
      <t>コスウ</t>
    </rPh>
    <phoneticPr fontId="7"/>
  </si>
  <si>
    <t>基準額（総額）</t>
    <rPh sb="0" eb="2">
      <t>キジュン</t>
    </rPh>
    <rPh sb="2" eb="3">
      <t>ガク</t>
    </rPh>
    <rPh sb="4" eb="6">
      <t>ソウガク</t>
    </rPh>
    <phoneticPr fontId="7"/>
  </si>
  <si>
    <t>（F）×1/2</t>
    <phoneticPr fontId="25"/>
  </si>
  <si>
    <t>個</t>
    <rPh sb="0" eb="1">
      <t>コ</t>
    </rPh>
    <phoneticPr fontId="7"/>
  </si>
  <si>
    <t>事業費　計</t>
    <rPh sb="0" eb="3">
      <t>ジギョウヒ</t>
    </rPh>
    <rPh sb="4" eb="5">
      <t>ケイ</t>
    </rPh>
    <phoneticPr fontId="25"/>
  </si>
  <si>
    <t>様式３－２　設備整備事業　補助額算定表</t>
  </si>
  <si>
    <t>№</t>
    <phoneticPr fontId="7"/>
  </si>
  <si>
    <t>提出年月日・番号</t>
    <rPh sb="0" eb="2">
      <t>テイシュツ</t>
    </rPh>
    <phoneticPr fontId="7"/>
  </si>
  <si>
    <t>交付申請年月日･番号</t>
  </si>
  <si>
    <t>交付の対象</t>
    <rPh sb="0" eb="2">
      <t>コウフ</t>
    </rPh>
    <rPh sb="3" eb="5">
      <t>タイショウ</t>
    </rPh>
    <phoneticPr fontId="7"/>
  </si>
  <si>
    <t>区分</t>
  </si>
  <si>
    <t>種目</t>
    <rPh sb="0" eb="1">
      <t>タネ</t>
    </rPh>
    <rPh sb="1" eb="2">
      <t>メ</t>
    </rPh>
    <phoneticPr fontId="7"/>
  </si>
  <si>
    <t>国庫補助基本額算出方法</t>
    <rPh sb="0" eb="2">
      <t>コッコ</t>
    </rPh>
    <rPh sb="2" eb="4">
      <t>ホジョ</t>
    </rPh>
    <rPh sb="4" eb="7">
      <t>キホンガク</t>
    </rPh>
    <rPh sb="7" eb="9">
      <t>サンシュツ</t>
    </rPh>
    <rPh sb="9" eb="11">
      <t>ホウホウ</t>
    </rPh>
    <phoneticPr fontId="7"/>
  </si>
  <si>
    <t>補助率</t>
    <rPh sb="0" eb="3">
      <t>ホジョリツ</t>
    </rPh>
    <phoneticPr fontId="7"/>
  </si>
  <si>
    <t>(F)×1/2</t>
    <phoneticPr fontId="25"/>
  </si>
  <si>
    <t>（注）作成にあたっては優先順位の高いものから順に入力すること。</t>
    <phoneticPr fontId="7"/>
  </si>
  <si>
    <t>　　　この総括表（Excelファイル）は、事業計画書、交付申請書、実績報告書提出時に担当者宛メールでお送り下さい。</t>
    <rPh sb="5" eb="8">
      <t>ソウカツヒョウ</t>
    </rPh>
    <rPh sb="21" eb="23">
      <t>ジギョウ</t>
    </rPh>
    <rPh sb="23" eb="25">
      <t>ケイカク</t>
    </rPh>
    <rPh sb="25" eb="26">
      <t>ショ</t>
    </rPh>
    <rPh sb="27" eb="29">
      <t>コウフ</t>
    </rPh>
    <rPh sb="29" eb="32">
      <t>シンセイショ</t>
    </rPh>
    <rPh sb="33" eb="35">
      <t>ジッセキ</t>
    </rPh>
    <rPh sb="35" eb="38">
      <t>ホウコクショ</t>
    </rPh>
    <rPh sb="38" eb="40">
      <t>テイシュツ</t>
    </rPh>
    <rPh sb="40" eb="41">
      <t>ジ</t>
    </rPh>
    <rPh sb="42" eb="45">
      <t>タントウシャ</t>
    </rPh>
    <rPh sb="45" eb="46">
      <t>アテ</t>
    </rPh>
    <rPh sb="51" eb="52">
      <t>オク</t>
    </rPh>
    <rPh sb="53" eb="54">
      <t>クダ</t>
    </rPh>
    <phoneticPr fontId="7"/>
  </si>
  <si>
    <t>↑差引事業費異なる場合入力</t>
    <rPh sb="1" eb="3">
      <t>サシヒキ</t>
    </rPh>
    <rPh sb="3" eb="6">
      <t>ジギョウヒ</t>
    </rPh>
    <rPh sb="6" eb="7">
      <t>コト</t>
    </rPh>
    <rPh sb="9" eb="11">
      <t>バアイ</t>
    </rPh>
    <rPh sb="11" eb="13">
      <t>ニュウリョク</t>
    </rPh>
    <phoneticPr fontId="7"/>
  </si>
  <si>
    <t>様式４－１　地域への定着支援事業　経費内訳書</t>
  </si>
  <si>
    <t>１．所要額調書</t>
    <rPh sb="2" eb="5">
      <t>ショヨウガク</t>
    </rPh>
    <rPh sb="5" eb="7">
      <t>チョウショ</t>
    </rPh>
    <phoneticPr fontId="7"/>
  </si>
  <si>
    <t>診療所名</t>
    <rPh sb="0" eb="4">
      <t>シンリョウショメイ</t>
    </rPh>
    <phoneticPr fontId="7"/>
  </si>
  <si>
    <t>　対象期間</t>
    <rPh sb="1" eb="3">
      <t>タイショウ</t>
    </rPh>
    <rPh sb="3" eb="5">
      <t>キカン</t>
    </rPh>
    <phoneticPr fontId="25"/>
  </si>
  <si>
    <t>診療日数（年度内）</t>
    <rPh sb="0" eb="2">
      <t>シンリョウ</t>
    </rPh>
    <rPh sb="2" eb="4">
      <t>ニッスウ</t>
    </rPh>
    <rPh sb="5" eb="8">
      <t>ネンドナイ</t>
    </rPh>
    <phoneticPr fontId="7"/>
  </si>
  <si>
    <t>（１）支出</t>
    <rPh sb="3" eb="5">
      <t>シシュツ</t>
    </rPh>
    <phoneticPr fontId="25"/>
  </si>
  <si>
    <t>支出予定額</t>
    <rPh sb="0" eb="2">
      <t>シシュツ</t>
    </rPh>
    <rPh sb="2" eb="5">
      <t>ヨテイガク</t>
    </rPh>
    <phoneticPr fontId="7"/>
  </si>
  <si>
    <t>算出内訳</t>
    <rPh sb="0" eb="2">
      <t>サンシュツ</t>
    </rPh>
    <rPh sb="2" eb="4">
      <t>ウチワケ</t>
    </rPh>
    <phoneticPr fontId="25"/>
  </si>
  <si>
    <t>職員基本給</t>
  </si>
  <si>
    <t>職員諸手当</t>
  </si>
  <si>
    <t>非常勤職員手当</t>
  </si>
  <si>
    <t>報償費</t>
  </si>
  <si>
    <t>旅費</t>
  </si>
  <si>
    <r>
      <t>備品費</t>
    </r>
    <r>
      <rPr>
        <sz val="6"/>
        <rFont val="ＭＳ Ｐゴシック"/>
        <family val="3"/>
        <charset val="128"/>
        <scheme val="minor"/>
      </rPr>
      <t>（単価50万円未満に限る。）</t>
    </r>
    <phoneticPr fontId="25"/>
  </si>
  <si>
    <t>消耗品費</t>
  </si>
  <si>
    <t>材料費</t>
  </si>
  <si>
    <t>印刷製本費</t>
  </si>
  <si>
    <t>通信運搬費</t>
  </si>
  <si>
    <t>光熱水料</t>
  </si>
  <si>
    <t>借料及び損料</t>
  </si>
  <si>
    <t>社会保険料</t>
  </si>
  <si>
    <t>雑役務費</t>
  </si>
  <si>
    <t>委託費</t>
  </si>
  <si>
    <t>合　　計</t>
    <rPh sb="0" eb="1">
      <t>ゴウ</t>
    </rPh>
    <rPh sb="3" eb="4">
      <t>ケイ</t>
    </rPh>
    <phoneticPr fontId="7"/>
  </si>
  <si>
    <t>（A）</t>
    <phoneticPr fontId="25"/>
  </si>
  <si>
    <t>（その他）</t>
    <rPh sb="3" eb="4">
      <t>タ</t>
    </rPh>
    <phoneticPr fontId="25"/>
  </si>
  <si>
    <t>総事業費</t>
    <rPh sb="0" eb="1">
      <t>ソウ</t>
    </rPh>
    <rPh sb="1" eb="4">
      <t>ジギョウヒ</t>
    </rPh>
    <phoneticPr fontId="7"/>
  </si>
  <si>
    <t>注）その他欄は補助対象以外の経費を計上すること。</t>
    <rPh sb="0" eb="1">
      <t>チュウ</t>
    </rPh>
    <phoneticPr fontId="25"/>
  </si>
  <si>
    <t>（２）収入</t>
    <rPh sb="3" eb="5">
      <t>シュウニュウ</t>
    </rPh>
    <phoneticPr fontId="7"/>
  </si>
  <si>
    <t>収入見込額</t>
    <phoneticPr fontId="7"/>
  </si>
  <si>
    <t>円</t>
    <rPh sb="0" eb="1">
      <t>エン</t>
    </rPh>
    <phoneticPr fontId="25"/>
  </si>
  <si>
    <t>（B）</t>
    <phoneticPr fontId="25"/>
  </si>
  <si>
    <t>（３）補助対象経費</t>
    <rPh sb="3" eb="5">
      <t>ホジョ</t>
    </rPh>
    <rPh sb="5" eb="7">
      <t>タイショウ</t>
    </rPh>
    <rPh sb="7" eb="9">
      <t>ケイヒ</t>
    </rPh>
    <phoneticPr fontId="25"/>
  </si>
  <si>
    <t>（記入上の注意事項）</t>
    <rPh sb="1" eb="3">
      <t>キニュウ</t>
    </rPh>
    <rPh sb="3" eb="4">
      <t>ジョウ</t>
    </rPh>
    <rPh sb="5" eb="7">
      <t>チュウイ</t>
    </rPh>
    <rPh sb="7" eb="9">
      <t>ジコウ</t>
    </rPh>
    <phoneticPr fontId="7"/>
  </si>
  <si>
    <t>１．区分欄は、該当の名称がない場合は、内容を検討し、補助対象と類似しているときは、具体的に〇〇費として計上し、対象とする経費以外のときは、「その他」の経費に計上し、内訳は算出内訳欄に記入すること。</t>
    <rPh sb="85" eb="87">
      <t>サンシュツ</t>
    </rPh>
    <rPh sb="87" eb="89">
      <t>ウチワケ</t>
    </rPh>
    <phoneticPr fontId="7"/>
  </si>
  <si>
    <t>２．「支出予定額」は、当該年度分の支出予定額を計上し、その算出基礎を具体的に明らかにすること。</t>
    <phoneticPr fontId="7"/>
  </si>
  <si>
    <t>様式４－２　地域への定着支援事業　補助額算定表</t>
  </si>
  <si>
    <t>基準額算出調書</t>
    <rPh sb="0" eb="3">
      <t>キジュンガク</t>
    </rPh>
    <rPh sb="3" eb="5">
      <t>サンシュツ</t>
    </rPh>
    <rPh sb="5" eb="7">
      <t>チョウショ</t>
    </rPh>
    <phoneticPr fontId="25"/>
  </si>
  <si>
    <t>１．種目</t>
  </si>
  <si>
    <t>２．基準額</t>
  </si>
  <si>
    <t>事務費</t>
  </si>
  <si>
    <t>１か所当たり次により算出された額</t>
    <phoneticPr fontId="25"/>
  </si>
  <si>
    <t>基準額</t>
    <rPh sb="0" eb="3">
      <t>キジュンガク</t>
    </rPh>
    <phoneticPr fontId="25"/>
  </si>
  <si>
    <t>（１）</t>
    <phoneticPr fontId="25"/>
  </si>
  <si>
    <t>実診療日数</t>
    <rPh sb="0" eb="1">
      <t>ジツ</t>
    </rPh>
    <rPh sb="1" eb="3">
      <t>シンリョウ</t>
    </rPh>
    <rPh sb="3" eb="5">
      <t>ニッスウ</t>
    </rPh>
    <phoneticPr fontId="25"/>
  </si>
  <si>
    <t>ア．診療日数１～129日</t>
    <phoneticPr fontId="25"/>
  </si>
  <si>
    <t>＋（</t>
    <phoneticPr fontId="25"/>
  </si>
  <si>
    <t>×</t>
    <phoneticPr fontId="25"/>
  </si>
  <si>
    <t>）</t>
    <phoneticPr fontId="25"/>
  </si>
  <si>
    <t>＝</t>
    <phoneticPr fontId="25"/>
  </si>
  <si>
    <t>　　　6,200,000円＋(71,000円×実診療日数)</t>
    <phoneticPr fontId="25"/>
  </si>
  <si>
    <t>イ．診療日数130～259日</t>
  </si>
  <si>
    <t>　　　6,200,000円＋(77,000円×実診療日数)</t>
    <phoneticPr fontId="25"/>
  </si>
  <si>
    <t>ウ．診療日数260日以上</t>
  </si>
  <si>
    <t>　　　6,200,000円＋(87,000円×実診療日数)</t>
    <phoneticPr fontId="25"/>
  </si>
  <si>
    <t>訪問看護日数</t>
    <phoneticPr fontId="25"/>
  </si>
  <si>
    <t>(２）訪問看護による加算額</t>
  </si>
  <si>
    <t>　　　25,000円×訪問看護日数</t>
    <phoneticPr fontId="25"/>
  </si>
  <si>
    <t>（C）</t>
    <phoneticPr fontId="25"/>
  </si>
  <si>
    <t>事業区分</t>
    <rPh sb="0" eb="2">
      <t>ジギョウ</t>
    </rPh>
    <rPh sb="2" eb="4">
      <t>クブン</t>
    </rPh>
    <phoneticPr fontId="7"/>
  </si>
  <si>
    <t>構造</t>
    <rPh sb="0" eb="2">
      <t>コウゾウ</t>
    </rPh>
    <phoneticPr fontId="7"/>
  </si>
  <si>
    <t>所要額計算</t>
    <rPh sb="0" eb="3">
      <t>ショヨウガク</t>
    </rPh>
    <rPh sb="3" eb="5">
      <t>ケイサン</t>
    </rPh>
    <phoneticPr fontId="7"/>
  </si>
  <si>
    <t>分類</t>
    <rPh sb="0" eb="2">
      <t>ブンルイ</t>
    </rPh>
    <phoneticPr fontId="7"/>
  </si>
  <si>
    <t>国庫補助
基本額係数</t>
    <rPh sb="0" eb="2">
      <t>コッコ</t>
    </rPh>
    <rPh sb="2" eb="4">
      <t>ホジョ</t>
    </rPh>
    <rPh sb="5" eb="8">
      <t>キホンガク</t>
    </rPh>
    <rPh sb="8" eb="10">
      <t>ケイスウ</t>
    </rPh>
    <phoneticPr fontId="7"/>
  </si>
  <si>
    <t>再分類</t>
    <rPh sb="0" eb="3">
      <t>サイブンルイ</t>
    </rPh>
    <phoneticPr fontId="7"/>
  </si>
  <si>
    <t>国庫補助
所要額係数
（直接、都道府県）</t>
    <rPh sb="0" eb="2">
      <t>コッコ</t>
    </rPh>
    <rPh sb="2" eb="4">
      <t>ホジョ</t>
    </rPh>
    <rPh sb="5" eb="8">
      <t>ショヨウガク</t>
    </rPh>
    <rPh sb="8" eb="10">
      <t>ケイスウ</t>
    </rPh>
    <rPh sb="12" eb="14">
      <t>チョクセツ</t>
    </rPh>
    <rPh sb="15" eb="19">
      <t>トドウフケン</t>
    </rPh>
    <phoneticPr fontId="7"/>
  </si>
  <si>
    <t>国庫補助
所要額係数
（間接）</t>
    <rPh sb="0" eb="2">
      <t>コッコ</t>
    </rPh>
    <rPh sb="2" eb="4">
      <t>ホジョ</t>
    </rPh>
    <rPh sb="5" eb="8">
      <t>ショヨウガク</t>
    </rPh>
    <rPh sb="8" eb="10">
      <t>ケイスウ</t>
    </rPh>
    <rPh sb="12" eb="14">
      <t>カンセツ</t>
    </rPh>
    <phoneticPr fontId="7"/>
  </si>
  <si>
    <t>(1) へき地診療所施設整備事業</t>
    <phoneticPr fontId="7"/>
  </si>
  <si>
    <t>新築</t>
    <rPh sb="0" eb="2">
      <t>シンチク</t>
    </rPh>
    <phoneticPr fontId="23"/>
  </si>
  <si>
    <t>鉄骨鉄筋コンクリート造</t>
    <rPh sb="0" eb="2">
      <t>テッコツ</t>
    </rPh>
    <rPh sb="2" eb="4">
      <t>テッキン</t>
    </rPh>
    <phoneticPr fontId="23"/>
  </si>
  <si>
    <t>へき地診療所施設整備事業</t>
  </si>
  <si>
    <t>b</t>
  </si>
  <si>
    <t>A</t>
    <phoneticPr fontId="7"/>
  </si>
  <si>
    <t>(2) 過疎地域等特定診療所施設整備事業</t>
    <phoneticPr fontId="7"/>
  </si>
  <si>
    <t>移転新築</t>
    <rPh sb="0" eb="2">
      <t>イテン</t>
    </rPh>
    <rPh sb="2" eb="4">
      <t>シンチク</t>
    </rPh>
    <phoneticPr fontId="23"/>
  </si>
  <si>
    <t>鉄筋コンクリート造</t>
    <rPh sb="0" eb="2">
      <t>テッキン</t>
    </rPh>
    <phoneticPr fontId="23"/>
  </si>
  <si>
    <t>過疎地域等特定診療所施設整備事業</t>
  </si>
  <si>
    <t>A</t>
  </si>
  <si>
    <t>(3) へき地保健指導所施設整備事業</t>
    <phoneticPr fontId="7"/>
  </si>
  <si>
    <t>改築</t>
    <rPh sb="0" eb="2">
      <t>カイチク</t>
    </rPh>
    <phoneticPr fontId="23"/>
  </si>
  <si>
    <t>鉄骨造（鉄筋コンクリート造と同等の強度）</t>
    <rPh sb="0" eb="2">
      <t>テッコツ</t>
    </rPh>
    <rPh sb="4" eb="6">
      <t>テッキン</t>
    </rPh>
    <rPh sb="12" eb="13">
      <t>ヅク</t>
    </rPh>
    <rPh sb="14" eb="16">
      <t>ドウトウ</t>
    </rPh>
    <rPh sb="17" eb="19">
      <t>キョウド</t>
    </rPh>
    <phoneticPr fontId="23"/>
  </si>
  <si>
    <t>へき地保健指導所施設整備事業</t>
  </si>
  <si>
    <t>(4) 研修医のための研修施設整備事業</t>
    <phoneticPr fontId="7"/>
  </si>
  <si>
    <t>増築</t>
    <rPh sb="0" eb="2">
      <t>ゾウチク</t>
    </rPh>
    <phoneticPr fontId="23"/>
  </si>
  <si>
    <t>鉄骨造（ブロック造と同等の強度）</t>
    <rPh sb="0" eb="2">
      <t>テッコツ</t>
    </rPh>
    <rPh sb="8" eb="9">
      <t>ツク</t>
    </rPh>
    <rPh sb="10" eb="12">
      <t>ドウトウ</t>
    </rPh>
    <rPh sb="13" eb="15">
      <t>キョウド</t>
    </rPh>
    <phoneticPr fontId="23"/>
  </si>
  <si>
    <t>研修医のための研修施設整備事業</t>
  </si>
  <si>
    <t>c</t>
    <phoneticPr fontId="7"/>
  </si>
  <si>
    <t>-</t>
    <phoneticPr fontId="7"/>
  </si>
  <si>
    <t>(5) 臨床研修病院施設整備事業</t>
    <phoneticPr fontId="7"/>
  </si>
  <si>
    <t>改修</t>
    <rPh sb="0" eb="2">
      <t>カイシュウ</t>
    </rPh>
    <phoneticPr fontId="23"/>
  </si>
  <si>
    <t>ブロック造</t>
    <rPh sb="4" eb="5">
      <t>ヅク</t>
    </rPh>
    <phoneticPr fontId="23"/>
  </si>
  <si>
    <t>臨床研修病院施設整備事業</t>
  </si>
  <si>
    <t>(6) へき地医療拠点病院施設整備事業</t>
    <phoneticPr fontId="7"/>
  </si>
  <si>
    <t>木造</t>
    <rPh sb="0" eb="2">
      <t>モクゾウ</t>
    </rPh>
    <phoneticPr fontId="23"/>
  </si>
  <si>
    <t>へき地医療拠点病院施設整備事業</t>
  </si>
  <si>
    <t>a</t>
    <phoneticPr fontId="7"/>
  </si>
  <si>
    <t>(7) 医師臨床研修病院研修医環境整備事業</t>
    <phoneticPr fontId="7"/>
  </si>
  <si>
    <t>プレハブ造</t>
    <rPh sb="4" eb="5">
      <t>ツク</t>
    </rPh>
    <phoneticPr fontId="23"/>
  </si>
  <si>
    <t>医師臨床研修病院研修医環境整備事業</t>
  </si>
  <si>
    <t>b</t>
    <phoneticPr fontId="7"/>
  </si>
  <si>
    <t>(8) 離島等患者宿泊施設施設整備事業</t>
    <phoneticPr fontId="7"/>
  </si>
  <si>
    <t>その他</t>
    <rPh sb="2" eb="3">
      <t>タ</t>
    </rPh>
    <phoneticPr fontId="23"/>
  </si>
  <si>
    <t>離島等患者宿泊施設施設整備事業</t>
  </si>
  <si>
    <t>(9) 産科医療機関施設整備事業</t>
    <phoneticPr fontId="7"/>
  </si>
  <si>
    <t>産科医療機関施設整備事業</t>
  </si>
  <si>
    <t>(10) 分娩取扱施設施設整備事業</t>
    <phoneticPr fontId="7"/>
  </si>
  <si>
    <t>分娩取扱施設施設整備事業</t>
  </si>
  <si>
    <t>(11) 死亡時画像診断システム施設整備事業</t>
    <phoneticPr fontId="7"/>
  </si>
  <si>
    <t>死亡時画像診断システム施設整備事業</t>
  </si>
  <si>
    <t>(12) 有床診療所等スプリンクラー等施設整備事業</t>
    <phoneticPr fontId="7"/>
  </si>
  <si>
    <t>有床診療所等スプリンクラー等施設整備事業</t>
  </si>
  <si>
    <t>B</t>
    <phoneticPr fontId="7"/>
  </si>
  <si>
    <t>(13) 南海トラフ及び日本海溝・千島海溝周辺海溝型地震に係る津波避難対策緊急事業</t>
    <phoneticPr fontId="7"/>
  </si>
  <si>
    <t>南海トラフ及び日本海溝・千島海溝周辺海溝型地震に係る津波避難対策緊急事業</t>
    <rPh sb="5" eb="6">
      <t>オヨ</t>
    </rPh>
    <rPh sb="7" eb="9">
      <t>ニホン</t>
    </rPh>
    <rPh sb="9" eb="11">
      <t>カイコウ</t>
    </rPh>
    <rPh sb="12" eb="14">
      <t>チシマ</t>
    </rPh>
    <rPh sb="14" eb="16">
      <t>カイコウ</t>
    </rPh>
    <rPh sb="16" eb="18">
      <t>シュウヘン</t>
    </rPh>
    <rPh sb="18" eb="20">
      <t>カイコウ</t>
    </rPh>
    <rPh sb="20" eb="21">
      <t>ガタ</t>
    </rPh>
    <phoneticPr fontId="7"/>
  </si>
  <si>
    <t>(14) 院内感染対策施設整備事業</t>
    <phoneticPr fontId="7"/>
  </si>
  <si>
    <t>院内感染対策施設整備事業</t>
  </si>
  <si>
    <t>(15) 医療施設ブロック塀改修等施設整備事業</t>
    <phoneticPr fontId="7"/>
  </si>
  <si>
    <t>医療施設ブロック塀改修等施設整備事業</t>
    <phoneticPr fontId="7"/>
  </si>
  <si>
    <t>(16) 新興感染症対応力強化事業（病室の感染対策に係る整備）</t>
    <rPh sb="5" eb="7">
      <t>シンコウ</t>
    </rPh>
    <rPh sb="7" eb="10">
      <t>カンセンショウ</t>
    </rPh>
    <rPh sb="10" eb="13">
      <t>タイオウリョク</t>
    </rPh>
    <rPh sb="13" eb="15">
      <t>キョウカ</t>
    </rPh>
    <rPh sb="15" eb="17">
      <t>ジギョウ</t>
    </rPh>
    <rPh sb="18" eb="20">
      <t>ビョウシツ</t>
    </rPh>
    <rPh sb="21" eb="23">
      <t>カンセン</t>
    </rPh>
    <rPh sb="23" eb="25">
      <t>タイサク</t>
    </rPh>
    <rPh sb="26" eb="27">
      <t>カカ</t>
    </rPh>
    <rPh sb="28" eb="30">
      <t>セイビ</t>
    </rPh>
    <phoneticPr fontId="36"/>
  </si>
  <si>
    <t>新興感染症対応力強化事業（病室の感染対策に係る整備）</t>
    <rPh sb="0" eb="2">
      <t>シンコウ</t>
    </rPh>
    <rPh sb="2" eb="5">
      <t>カンセンショウ</t>
    </rPh>
    <rPh sb="5" eb="8">
      <t>タイオウリョク</t>
    </rPh>
    <rPh sb="8" eb="10">
      <t>キョウカ</t>
    </rPh>
    <rPh sb="10" eb="12">
      <t>ジギョウ</t>
    </rPh>
    <rPh sb="13" eb="15">
      <t>ビョウシツ</t>
    </rPh>
    <rPh sb="16" eb="18">
      <t>カンセン</t>
    </rPh>
    <rPh sb="18" eb="20">
      <t>タイサク</t>
    </rPh>
    <rPh sb="21" eb="22">
      <t>カカ</t>
    </rPh>
    <rPh sb="23" eb="25">
      <t>セイビ</t>
    </rPh>
    <phoneticPr fontId="36"/>
  </si>
  <si>
    <t>(16) 新興感染症対応力強化事業（病室の感染対策に係る整備以外）</t>
    <rPh sb="5" eb="7">
      <t>シンコウ</t>
    </rPh>
    <rPh sb="7" eb="10">
      <t>カンセンショウ</t>
    </rPh>
    <rPh sb="10" eb="13">
      <t>タイオウリョク</t>
    </rPh>
    <rPh sb="13" eb="15">
      <t>キョウカ</t>
    </rPh>
    <rPh sb="15" eb="17">
      <t>ジギョウ</t>
    </rPh>
    <rPh sb="18" eb="20">
      <t>ビョウシツ</t>
    </rPh>
    <rPh sb="21" eb="23">
      <t>カンセン</t>
    </rPh>
    <rPh sb="23" eb="25">
      <t>タイサク</t>
    </rPh>
    <rPh sb="26" eb="27">
      <t>カカ</t>
    </rPh>
    <rPh sb="28" eb="30">
      <t>セイビ</t>
    </rPh>
    <rPh sb="30" eb="32">
      <t>イガイ</t>
    </rPh>
    <phoneticPr fontId="36"/>
  </si>
  <si>
    <t>新興感染症対応力強化事業（病室の感染対策に係る整備以外）</t>
    <rPh sb="0" eb="2">
      <t>シンコウ</t>
    </rPh>
    <rPh sb="2" eb="5">
      <t>カンセンショウ</t>
    </rPh>
    <rPh sb="5" eb="8">
      <t>タイオウリョク</t>
    </rPh>
    <rPh sb="8" eb="10">
      <t>キョウカ</t>
    </rPh>
    <rPh sb="10" eb="12">
      <t>ジギョウ</t>
    </rPh>
    <rPh sb="13" eb="15">
      <t>ビョウシツ</t>
    </rPh>
    <rPh sb="16" eb="18">
      <t>カンセン</t>
    </rPh>
    <rPh sb="18" eb="20">
      <t>タイサク</t>
    </rPh>
    <rPh sb="21" eb="22">
      <t>カカ</t>
    </rPh>
    <rPh sb="23" eb="25">
      <t>セイビ</t>
    </rPh>
    <rPh sb="25" eb="27">
      <t>イガイ</t>
    </rPh>
    <phoneticPr fontId="36"/>
  </si>
  <si>
    <t>a</t>
  </si>
  <si>
    <t>-</t>
  </si>
  <si>
    <t>(17) 重点医師偏在対策支援区域における診療所の承継・開業支援事業</t>
    <phoneticPr fontId="7"/>
  </si>
  <si>
    <t>重点医師偏在対策支援区域における診療所の承継・開業支援事業</t>
  </si>
  <si>
    <t>事業区分（様式２，４，５用）</t>
    <rPh sb="0" eb="2">
      <t>ジギョウ</t>
    </rPh>
    <rPh sb="2" eb="4">
      <t>クブン</t>
    </rPh>
    <rPh sb="5" eb="7">
      <t>ヨウシキ</t>
    </rPh>
    <rPh sb="12" eb="13">
      <t>ヨウ</t>
    </rPh>
    <phoneticPr fontId="7"/>
  </si>
  <si>
    <t>へき地診療所施設整備事業</t>
    <phoneticPr fontId="7"/>
  </si>
  <si>
    <t>過疎地域等特定診療所施設整備事業</t>
    <phoneticPr fontId="7"/>
  </si>
  <si>
    <t>へき地保健指導所施設整備事業</t>
    <phoneticPr fontId="7"/>
  </si>
  <si>
    <t>研修医のための研修施設整備事業</t>
    <phoneticPr fontId="7"/>
  </si>
  <si>
    <t>臨床研修病院施設整備事業</t>
    <phoneticPr fontId="7"/>
  </si>
  <si>
    <t>へき地医療拠点病院施設整備事業</t>
    <phoneticPr fontId="7"/>
  </si>
  <si>
    <t>医師臨床研修病院研修医環境整備事業</t>
    <phoneticPr fontId="7"/>
  </si>
  <si>
    <t>離島等患者宿泊施設施設整備事業</t>
    <phoneticPr fontId="7"/>
  </si>
  <si>
    <t>産科医療機関施設整備事業</t>
    <phoneticPr fontId="7"/>
  </si>
  <si>
    <t>分娩取扱施設施設整備事業</t>
    <phoneticPr fontId="7"/>
  </si>
  <si>
    <t>死亡時画像診断システム施設整備事業</t>
    <phoneticPr fontId="7"/>
  </si>
  <si>
    <t>有床診療所等スプリンクラー等施設整備事業</t>
    <phoneticPr fontId="7"/>
  </si>
  <si>
    <t>院内感染対策施設整備事業</t>
    <phoneticPr fontId="7"/>
  </si>
  <si>
    <t>重点医師偏在対策支援区域における診療所の承継・開業支援　要望一覧</t>
    <rPh sb="28" eb="30">
      <t>ヨウボウ</t>
    </rPh>
    <rPh sb="30" eb="32">
      <t>イチラン</t>
    </rPh>
    <phoneticPr fontId="7"/>
  </si>
  <si>
    <t>医師会名</t>
    <rPh sb="0" eb="4">
      <t>イシカイメイ</t>
    </rPh>
    <phoneticPr fontId="7"/>
  </si>
  <si>
    <t>所在市町</t>
    <rPh sb="0" eb="2">
      <t>ショザイ</t>
    </rPh>
    <rPh sb="2" eb="4">
      <t>シマチ</t>
    </rPh>
    <phoneticPr fontId="7"/>
  </si>
  <si>
    <t>承継・開設の別</t>
    <rPh sb="0" eb="2">
      <t>ショウケイ</t>
    </rPh>
    <rPh sb="3" eb="5">
      <t>カイセツ</t>
    </rPh>
    <rPh sb="6" eb="7">
      <t>ベツ</t>
    </rPh>
    <phoneticPr fontId="7"/>
  </si>
  <si>
    <t>診療所名</t>
    <rPh sb="0" eb="3">
      <t>シンリョウショ</t>
    </rPh>
    <rPh sb="3" eb="4">
      <t>メイ</t>
    </rPh>
    <phoneticPr fontId="7"/>
  </si>
  <si>
    <t>開設（承継）者名</t>
    <rPh sb="0" eb="2">
      <t>カイセツ</t>
    </rPh>
    <rPh sb="3" eb="5">
      <t>ショウケイ</t>
    </rPh>
    <rPh sb="6" eb="7">
      <t>シャ</t>
    </rPh>
    <rPh sb="7" eb="8">
      <t>メイ</t>
    </rPh>
    <phoneticPr fontId="7"/>
  </si>
  <si>
    <t>標榜診療科</t>
    <rPh sb="0" eb="2">
      <t>ヒョウボウ</t>
    </rPh>
    <rPh sb="2" eb="5">
      <t>シンリョウカ</t>
    </rPh>
    <phoneticPr fontId="7"/>
  </si>
  <si>
    <t>開設（承継）
年月日</t>
    <rPh sb="0" eb="2">
      <t>カイセツ</t>
    </rPh>
    <rPh sb="3" eb="5">
      <t>ショウケイ</t>
    </rPh>
    <rPh sb="7" eb="10">
      <t>ネンガッピ</t>
    </rPh>
    <phoneticPr fontId="7"/>
  </si>
  <si>
    <t>要望事業および要望額</t>
    <rPh sb="0" eb="4">
      <t>ヨウボウジギョウ</t>
    </rPh>
    <rPh sb="7" eb="10">
      <t>ヨウボウガク</t>
    </rPh>
    <phoneticPr fontId="7"/>
  </si>
  <si>
    <t>①施設整備事業</t>
    <rPh sb="1" eb="3">
      <t>シセツ</t>
    </rPh>
    <rPh sb="3" eb="5">
      <t>セイビ</t>
    </rPh>
    <rPh sb="5" eb="7">
      <t>ジギョウ</t>
    </rPh>
    <phoneticPr fontId="7"/>
  </si>
  <si>
    <t>②設備整備事業</t>
    <rPh sb="1" eb="3">
      <t>セツビ</t>
    </rPh>
    <rPh sb="3" eb="7">
      <t>セイビジギョウ</t>
    </rPh>
    <phoneticPr fontId="7"/>
  </si>
  <si>
    <t>③定着支援事業</t>
    <rPh sb="1" eb="3">
      <t>テイチャク</t>
    </rPh>
    <rPh sb="3" eb="5">
      <t>シエン</t>
    </rPh>
    <rPh sb="5" eb="7">
      <t>ジギョウ</t>
    </rPh>
    <phoneticPr fontId="7"/>
  </si>
  <si>
    <t>←コピー＆ペースト（値で貼り付け）で一覧表に転記</t>
    <rPh sb="10" eb="11">
      <t>アタイ</t>
    </rPh>
    <rPh sb="12" eb="13">
      <t>ハ</t>
    </rPh>
    <rPh sb="14" eb="15">
      <t>ツ</t>
    </rPh>
    <rPh sb="18" eb="21">
      <t>イチランヒョウ</t>
    </rPh>
    <rPh sb="22" eb="24">
      <t>テンキ</t>
    </rPh>
    <phoneticPr fontId="7"/>
  </si>
  <si>
    <t>【特記事項、補足説明等】</t>
    <rPh sb="1" eb="5">
      <t>トッキジコウ</t>
    </rPh>
    <rPh sb="6" eb="8">
      <t>ホソク</t>
    </rPh>
    <rPh sb="8" eb="10">
      <t>セツメイ</t>
    </rPh>
    <rPh sb="10" eb="11">
      <t>ナド</t>
    </rPh>
    <phoneticPr fontId="7"/>
  </si>
  <si>
    <t>令和９年度</t>
    <rPh sb="0" eb="2">
      <t>レイワ</t>
    </rPh>
    <rPh sb="3" eb="5">
      <t>ネンド</t>
    </rPh>
    <phoneticPr fontId="7"/>
  </si>
  <si>
    <t>寄付金診療報酬その他の収入</t>
    <rPh sb="0" eb="3">
      <t>キフキン</t>
    </rPh>
    <rPh sb="3" eb="7">
      <t>シンリョウホウシュウ</t>
    </rPh>
    <rPh sb="9" eb="10">
      <t>タ</t>
    </rPh>
    <rPh sb="11" eb="13">
      <t>シュウニュウ</t>
    </rPh>
    <phoneticPr fontId="7"/>
  </si>
  <si>
    <t>３．総事業費（（１）支出）から診療報酬寄附金その他収入（（２）収入）を差し引いた額と、診療日数に応じた基準額を比較し、額が小さい方に２／３を乗じた</t>
    <rPh sb="2" eb="6">
      <t>ソウジギョウヒ</t>
    </rPh>
    <rPh sb="10" eb="12">
      <t>シシュツ</t>
    </rPh>
    <rPh sb="15" eb="19">
      <t>シンリョウホウシュウ</t>
    </rPh>
    <rPh sb="24" eb="25">
      <t>タ</t>
    </rPh>
    <rPh sb="25" eb="27">
      <t>シュウニュウ</t>
    </rPh>
    <rPh sb="31" eb="33">
      <t>シュウニュウ</t>
    </rPh>
    <rPh sb="35" eb="36">
      <t>サ</t>
    </rPh>
    <rPh sb="37" eb="38">
      <t>ヒ</t>
    </rPh>
    <rPh sb="40" eb="41">
      <t>ガク</t>
    </rPh>
    <rPh sb="43" eb="47">
      <t>シンリョウニッスウ</t>
    </rPh>
    <rPh sb="48" eb="49">
      <t>オウ</t>
    </rPh>
    <rPh sb="51" eb="54">
      <t>キジュンガク</t>
    </rPh>
    <rPh sb="55" eb="57">
      <t>ヒカク</t>
    </rPh>
    <rPh sb="59" eb="60">
      <t>ガク</t>
    </rPh>
    <rPh sb="61" eb="62">
      <t>チイ</t>
    </rPh>
    <rPh sb="64" eb="65">
      <t>ホウ</t>
    </rPh>
    <rPh sb="70" eb="71">
      <t>ジョウ</t>
    </rPh>
    <phoneticPr fontId="7"/>
  </si>
  <si>
    <t>　　金額が補助金額となる。</t>
    <rPh sb="2" eb="4">
      <t>キンガク</t>
    </rPh>
    <rPh sb="5" eb="9">
      <t>ホジョキンガク</t>
    </rPh>
    <phoneticPr fontId="7"/>
  </si>
  <si>
    <t>（D）</t>
    <phoneticPr fontId="25"/>
  </si>
  <si>
    <r>
      <rPr>
        <sz val="12"/>
        <color rgb="FFFF0000"/>
        <rFont val="ＭＳ Ｐゴシック"/>
        <family val="3"/>
        <charset val="128"/>
        <scheme val="minor"/>
      </rPr>
      <t>（C）：</t>
    </r>
    <r>
      <rPr>
        <sz val="12"/>
        <rFont val="ＭＳ Ｐゴシック"/>
        <family val="3"/>
        <charset val="128"/>
        <scheme val="minor"/>
      </rPr>
      <t>（A）―（Ｂ）</t>
    </r>
    <phoneticPr fontId="25"/>
  </si>
  <si>
    <r>
      <t>補助対象経費　様式4-1</t>
    </r>
    <r>
      <rPr>
        <sz val="11"/>
        <color rgb="FFFF0000"/>
        <rFont val="ＭＳ Ｐゴシック"/>
        <family val="3"/>
        <charset val="128"/>
        <scheme val="minor"/>
      </rPr>
      <t>（C）</t>
    </r>
    <rPh sb="0" eb="2">
      <t>ホジョ</t>
    </rPh>
    <rPh sb="2" eb="4">
      <t>タイショウ</t>
    </rPh>
    <rPh sb="4" eb="6">
      <t>ケイヒ</t>
    </rPh>
    <rPh sb="7" eb="9">
      <t>ヨウシキ</t>
    </rPh>
    <phoneticPr fontId="25"/>
  </si>
  <si>
    <r>
      <t>選定額　</t>
    </r>
    <r>
      <rPr>
        <sz val="11"/>
        <color rgb="FFFF0000"/>
        <rFont val="ＭＳ Ｐゴシック"/>
        <family val="3"/>
        <charset val="128"/>
        <scheme val="minor"/>
      </rPr>
      <t>（C)(D)</t>
    </r>
    <r>
      <rPr>
        <sz val="11"/>
        <rFont val="ＭＳ Ｐゴシック"/>
        <family val="3"/>
        <charset val="128"/>
        <scheme val="minor"/>
      </rPr>
      <t>のうち安価な額</t>
    </r>
    <rPh sb="0" eb="3">
      <t>センテイガク</t>
    </rPh>
    <rPh sb="13" eb="15">
      <t>アンカ</t>
    </rPh>
    <rPh sb="16" eb="17">
      <t>ガク</t>
    </rPh>
    <phoneticPr fontId="25"/>
  </si>
  <si>
    <t>（E）</t>
    <phoneticPr fontId="25"/>
  </si>
  <si>
    <r>
      <t>都道府県補助額　</t>
    </r>
    <r>
      <rPr>
        <sz val="11"/>
        <color rgb="FFFF0000"/>
        <rFont val="ＭＳ Ｐゴシック"/>
        <family val="3"/>
        <charset val="128"/>
        <scheme val="minor"/>
      </rPr>
      <t>（E）</t>
    </r>
    <r>
      <rPr>
        <sz val="11"/>
        <rFont val="ＭＳ Ｐゴシック"/>
        <family val="3"/>
        <charset val="128"/>
        <scheme val="minor"/>
      </rPr>
      <t>×2/3</t>
    </r>
    <rPh sb="0" eb="4">
      <t>トドウフケン</t>
    </rPh>
    <rPh sb="4" eb="7">
      <t>ホジョガク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</si>
</sst>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\(@\)"/>
    <numFmt numFmtId="177" formatCode="#,##0;&quot;△ &quot;#,##0"/>
    <numFmt numFmtId="178" formatCode="#,##0.00;&quot;△ &quot;#,##0.00"/>
    <numFmt numFmtId="179" formatCode="#,##0_ "/>
    <numFmt numFmtId="180" formatCode="#,##0_);[Red]\(#,##0\)"/>
    <numFmt numFmtId="181" formatCode="#,##0.00_);[Red]\(#,##0.00\)"/>
    <numFmt numFmtId="182" formatCode="#,##0&quot;円&quot;;&quot;△ &quot;#,##0&quot;&quot;&quot;円&quot;"/>
    <numFmt numFmtId="183" formatCode="#,##0&quot;円&quot;;&quot;▲ &quot;#,##0&quot;円&quot;"/>
    <numFmt numFmtId="184" formatCode="[$-411]ge\.m\.d;@"/>
  </numFmts>
  <fonts count="5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u/>
      <sz val="14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22"/>
      <name val="ＭＳ ゴシック"/>
      <family val="3"/>
      <charset val="128"/>
    </font>
    <font>
      <sz val="11"/>
      <color indexed="8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u/>
      <sz val="9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9"/>
      <color indexed="81"/>
      <name val="ＭＳ ゴシック"/>
      <family val="3"/>
      <charset val="128"/>
    </font>
    <font>
      <sz val="10"/>
      <color indexed="81"/>
      <name val="ＭＳ 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rgb="FFFF0000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20"/>
      <name val="BIZ UDPゴシック"/>
      <family val="3"/>
      <charset val="128"/>
    </font>
    <font>
      <sz val="17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38" fontId="4" fillId="0" borderId="0" applyFont="0" applyFill="0" applyBorder="0" applyAlignment="0" applyProtection="0"/>
    <xf numFmtId="0" fontId="9" fillId="0" borderId="0">
      <alignment vertical="center"/>
    </xf>
    <xf numFmtId="0" fontId="3" fillId="0" borderId="0">
      <alignment vertical="center"/>
    </xf>
    <xf numFmtId="0" fontId="11" fillId="0" borderId="0"/>
    <xf numFmtId="38" fontId="1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42" fillId="0" borderId="0" applyNumberFormat="0" applyFill="0" applyBorder="0" applyAlignment="0" applyProtection="0"/>
  </cellStyleXfs>
  <cellXfs count="725">
    <xf numFmtId="0" fontId="0" fillId="0" borderId="0" xfId="0"/>
    <xf numFmtId="177" fontId="5" fillId="4" borderId="12" xfId="9" applyNumberFormat="1" applyFont="1" applyFill="1" applyBorder="1" applyAlignment="1" applyProtection="1">
      <alignment vertical="center" wrapText="1"/>
      <protection locked="0"/>
    </xf>
    <xf numFmtId="38" fontId="5" fillId="4" borderId="13" xfId="9" applyFont="1" applyFill="1" applyBorder="1" applyAlignment="1" applyProtection="1">
      <alignment horizontal="left" vertical="center" wrapText="1"/>
      <protection locked="0"/>
    </xf>
    <xf numFmtId="38" fontId="5" fillId="4" borderId="8" xfId="9" applyFont="1" applyFill="1" applyBorder="1" applyAlignment="1" applyProtection="1">
      <alignment horizontal="left" vertical="center" wrapText="1"/>
      <protection locked="0"/>
    </xf>
    <xf numFmtId="177" fontId="5" fillId="4" borderId="9" xfId="9" applyNumberFormat="1" applyFont="1" applyFill="1" applyBorder="1" applyAlignment="1" applyProtection="1">
      <alignment vertical="center" wrapText="1"/>
      <protection locked="0"/>
    </xf>
    <xf numFmtId="38" fontId="5" fillId="4" borderId="13" xfId="10" applyFont="1" applyFill="1" applyBorder="1" applyAlignment="1" applyProtection="1">
      <alignment horizontal="left" vertical="center" wrapText="1"/>
      <protection locked="0"/>
    </xf>
    <xf numFmtId="57" fontId="5" fillId="0" borderId="8" xfId="10" applyNumberFormat="1" applyFont="1" applyFill="1" applyBorder="1" applyAlignment="1" applyProtection="1">
      <alignment horizontal="left" vertical="center" wrapText="1"/>
      <protection locked="0"/>
    </xf>
    <xf numFmtId="177" fontId="5" fillId="0" borderId="12" xfId="10" applyNumberFormat="1" applyFont="1" applyFill="1" applyBorder="1" applyAlignment="1" applyProtection="1">
      <alignment vertical="center" wrapText="1"/>
      <protection locked="0"/>
    </xf>
    <xf numFmtId="0" fontId="5" fillId="0" borderId="12" xfId="11" applyFont="1" applyBorder="1" applyAlignment="1" applyProtection="1">
      <alignment horizontal="left" vertical="center" wrapText="1"/>
      <protection locked="0"/>
    </xf>
    <xf numFmtId="38" fontId="5" fillId="0" borderId="13" xfId="10" applyFont="1" applyFill="1" applyBorder="1" applyAlignment="1" applyProtection="1">
      <alignment horizontal="left" vertical="center" wrapText="1"/>
      <protection locked="0"/>
    </xf>
    <xf numFmtId="0" fontId="5" fillId="4" borderId="12" xfId="11" applyFont="1" applyFill="1" applyBorder="1" applyAlignment="1" applyProtection="1">
      <alignment horizontal="left" vertical="center" wrapText="1"/>
      <protection locked="0"/>
    </xf>
    <xf numFmtId="57" fontId="5" fillId="4" borderId="12" xfId="11" applyNumberFormat="1" applyFont="1" applyFill="1" applyBorder="1" applyAlignment="1" applyProtection="1">
      <alignment horizontal="right" vertical="center" wrapText="1"/>
      <protection locked="0"/>
    </xf>
    <xf numFmtId="0" fontId="5" fillId="4" borderId="12" xfId="11" applyFont="1" applyFill="1" applyBorder="1" applyAlignment="1" applyProtection="1">
      <alignment horizontal="right" vertical="center" wrapText="1"/>
      <protection locked="0"/>
    </xf>
    <xf numFmtId="38" fontId="5" fillId="4" borderId="8" xfId="10" applyFont="1" applyFill="1" applyBorder="1" applyAlignment="1" applyProtection="1">
      <alignment horizontal="left" vertical="center" wrapText="1"/>
      <protection locked="0"/>
    </xf>
    <xf numFmtId="177" fontId="5" fillId="4" borderId="12" xfId="10" applyNumberFormat="1" applyFont="1" applyFill="1" applyBorder="1" applyAlignment="1" applyProtection="1">
      <alignment vertical="center" wrapText="1"/>
      <protection locked="0"/>
    </xf>
    <xf numFmtId="177" fontId="5" fillId="8" borderId="12" xfId="10" applyNumberFormat="1" applyFont="1" applyFill="1" applyBorder="1" applyAlignment="1" applyProtection="1">
      <alignment vertical="center" wrapText="1"/>
      <protection locked="0"/>
    </xf>
    <xf numFmtId="0" fontId="9" fillId="9" borderId="0" xfId="2" applyFill="1">
      <alignment vertical="center"/>
    </xf>
    <xf numFmtId="0" fontId="16" fillId="9" borderId="0" xfId="2" applyFont="1" applyFill="1" applyAlignment="1">
      <alignment horizontal="center" vertical="center"/>
    </xf>
    <xf numFmtId="0" fontId="16" fillId="9" borderId="0" xfId="2" applyFont="1" applyFill="1" applyAlignment="1">
      <alignment horizontal="center" vertical="center" wrapText="1"/>
    </xf>
    <xf numFmtId="0" fontId="9" fillId="9" borderId="0" xfId="2" applyFill="1" applyAlignment="1">
      <alignment horizontal="center" vertical="center"/>
    </xf>
    <xf numFmtId="12" fontId="9" fillId="9" borderId="0" xfId="2" applyNumberFormat="1" applyFill="1" applyAlignment="1">
      <alignment horizontal="center" vertical="center"/>
    </xf>
    <xf numFmtId="0" fontId="49" fillId="10" borderId="0" xfId="0" applyFont="1" applyFill="1" applyAlignment="1">
      <alignment vertical="center"/>
    </xf>
    <xf numFmtId="184" fontId="49" fillId="10" borderId="0" xfId="0" applyNumberFormat="1" applyFont="1" applyFill="1" applyAlignment="1">
      <alignment vertical="center"/>
    </xf>
    <xf numFmtId="183" fontId="49" fillId="10" borderId="0" xfId="0" applyNumberFormat="1" applyFont="1" applyFill="1" applyAlignment="1">
      <alignment vertical="center"/>
    </xf>
    <xf numFmtId="0" fontId="0" fillId="10" borderId="0" xfId="0" applyFill="1" applyAlignment="1">
      <alignment vertical="center"/>
    </xf>
    <xf numFmtId="184" fontId="0" fillId="10" borderId="0" xfId="0" applyNumberFormat="1" applyFill="1" applyAlignment="1">
      <alignment vertical="center"/>
    </xf>
    <xf numFmtId="183" fontId="0" fillId="10" borderId="0" xfId="0" applyNumberFormat="1" applyFill="1" applyAlignment="1">
      <alignment vertical="center"/>
    </xf>
    <xf numFmtId="0" fontId="45" fillId="10" borderId="13" xfId="0" applyFont="1" applyFill="1" applyBorder="1" applyAlignment="1">
      <alignment vertical="center"/>
    </xf>
    <xf numFmtId="0" fontId="0" fillId="10" borderId="0" xfId="0" applyFill="1" applyAlignment="1">
      <alignment horizontal="center" vertical="center"/>
    </xf>
    <xf numFmtId="183" fontId="0" fillId="10" borderId="13" xfId="0" applyNumberFormat="1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/>
    </xf>
    <xf numFmtId="184" fontId="0" fillId="10" borderId="13" xfId="0" applyNumberFormat="1" applyFill="1" applyBorder="1" applyAlignment="1">
      <alignment horizontal="center" vertical="center"/>
    </xf>
    <xf numFmtId="183" fontId="0" fillId="10" borderId="13" xfId="0" applyNumberFormat="1" applyFill="1" applyBorder="1" applyAlignment="1">
      <alignment horizontal="center" vertical="center"/>
    </xf>
    <xf numFmtId="0" fontId="52" fillId="10" borderId="0" xfId="0" applyFont="1" applyFill="1" applyAlignment="1">
      <alignment horizontal="left" vertical="center"/>
    </xf>
    <xf numFmtId="0" fontId="0" fillId="10" borderId="13" xfId="0" applyFill="1" applyBorder="1" applyAlignment="1">
      <alignment vertical="center"/>
    </xf>
    <xf numFmtId="184" fontId="0" fillId="10" borderId="13" xfId="0" applyNumberFormat="1" applyFill="1" applyBorder="1" applyAlignment="1">
      <alignment vertical="center"/>
    </xf>
    <xf numFmtId="183" fontId="0" fillId="10" borderId="13" xfId="0" applyNumberFormat="1" applyFill="1" applyBorder="1" applyAlignment="1">
      <alignment vertical="center"/>
    </xf>
    <xf numFmtId="0" fontId="45" fillId="10" borderId="0" xfId="0" applyFont="1" applyFill="1" applyAlignment="1">
      <alignment vertical="center"/>
    </xf>
    <xf numFmtId="3" fontId="9" fillId="0" borderId="12" xfId="8" applyNumberFormat="1" applyFont="1" applyBorder="1" applyAlignment="1">
      <alignment horizontal="center" vertical="center"/>
    </xf>
    <xf numFmtId="0" fontId="9" fillId="0" borderId="12" xfId="8" applyFont="1" applyBorder="1" applyAlignment="1">
      <alignment horizontal="center" vertical="center"/>
    </xf>
    <xf numFmtId="58" fontId="9" fillId="0" borderId="12" xfId="8" applyNumberFormat="1" applyFont="1" applyBorder="1" applyAlignment="1">
      <alignment horizontal="center" vertical="center"/>
    </xf>
    <xf numFmtId="58" fontId="9" fillId="0" borderId="35" xfId="8" applyNumberFormat="1" applyFont="1" applyBorder="1" applyAlignment="1">
      <alignment horizontal="center" vertical="center"/>
    </xf>
    <xf numFmtId="38" fontId="9" fillId="0" borderId="12" xfId="1" applyFont="1" applyBorder="1" applyAlignment="1" applyProtection="1">
      <alignment horizontal="center" vertical="center"/>
    </xf>
    <xf numFmtId="0" fontId="9" fillId="0" borderId="34" xfId="8" applyFont="1" applyBorder="1" applyAlignment="1">
      <alignment horizontal="center" vertical="center"/>
    </xf>
    <xf numFmtId="38" fontId="9" fillId="0" borderId="12" xfId="8" applyNumberFormat="1" applyFont="1" applyBorder="1" applyAlignment="1">
      <alignment horizontal="center" vertical="center"/>
    </xf>
    <xf numFmtId="0" fontId="50" fillId="0" borderId="0" xfId="8" applyFont="1" applyProtection="1">
      <alignment vertical="center"/>
      <protection locked="0"/>
    </xf>
    <xf numFmtId="0" fontId="43" fillId="0" borderId="0" xfId="8" applyFont="1" applyProtection="1">
      <alignment vertical="center"/>
      <protection locked="0"/>
    </xf>
    <xf numFmtId="0" fontId="50" fillId="0" borderId="0" xfId="8" applyFont="1" applyAlignment="1" applyProtection="1">
      <alignment horizontal="centerContinuous" vertical="center"/>
      <protection locked="0"/>
    </xf>
    <xf numFmtId="0" fontId="51" fillId="0" borderId="0" xfId="8" applyFont="1" applyAlignment="1" applyProtection="1">
      <alignment horizontal="centerContinuous" vertical="center"/>
      <protection locked="0"/>
    </xf>
    <xf numFmtId="0" fontId="43" fillId="0" borderId="0" xfId="8" applyFont="1" applyAlignment="1" applyProtection="1">
      <alignment horizontal="centerContinuous" vertical="center"/>
      <protection locked="0"/>
    </xf>
    <xf numFmtId="0" fontId="43" fillId="0" borderId="0" xfId="8" applyFont="1" applyAlignment="1" applyProtection="1">
      <alignment horizontal="left" vertical="center"/>
      <protection locked="0"/>
    </xf>
    <xf numFmtId="0" fontId="43" fillId="8" borderId="13" xfId="8" applyFont="1" applyFill="1" applyBorder="1" applyAlignment="1" applyProtection="1">
      <alignment horizontal="left" vertical="center"/>
      <protection locked="0"/>
    </xf>
    <xf numFmtId="0" fontId="9" fillId="0" borderId="0" xfId="8" applyFont="1" applyProtection="1">
      <alignment vertical="center"/>
      <protection locked="0"/>
    </xf>
    <xf numFmtId="0" fontId="9" fillId="8" borderId="13" xfId="8" applyFont="1" applyFill="1" applyBorder="1" applyProtection="1">
      <alignment vertical="center"/>
      <protection locked="0"/>
    </xf>
    <xf numFmtId="0" fontId="9" fillId="0" borderId="13" xfId="8" applyFont="1" applyBorder="1" applyAlignment="1" applyProtection="1">
      <alignment vertical="center" wrapText="1"/>
      <protection locked="0"/>
    </xf>
    <xf numFmtId="58" fontId="9" fillId="8" borderId="13" xfId="8" applyNumberFormat="1" applyFont="1" applyFill="1" applyBorder="1" applyAlignment="1" applyProtection="1">
      <alignment horizontal="center" vertical="center"/>
      <protection locked="0"/>
    </xf>
    <xf numFmtId="0" fontId="9" fillId="8" borderId="8" xfId="8" applyFont="1" applyFill="1" applyBorder="1" applyProtection="1">
      <alignment vertical="center"/>
      <protection locked="0"/>
    </xf>
    <xf numFmtId="0" fontId="10" fillId="0" borderId="13" xfId="8" applyFont="1" applyBorder="1" applyAlignment="1" applyProtection="1">
      <alignment vertical="center" wrapText="1"/>
      <protection locked="0"/>
    </xf>
    <xf numFmtId="0" fontId="10" fillId="8" borderId="13" xfId="8" applyFont="1" applyFill="1" applyBorder="1" applyProtection="1">
      <alignment vertical="center"/>
      <protection locked="0"/>
    </xf>
    <xf numFmtId="0" fontId="9" fillId="0" borderId="12" xfId="8" applyFont="1" applyBorder="1" applyAlignment="1" applyProtection="1">
      <alignment horizontal="center" vertical="center"/>
      <protection locked="0"/>
    </xf>
    <xf numFmtId="0" fontId="9" fillId="0" borderId="13" xfId="8" applyFont="1" applyBorder="1" applyAlignment="1" applyProtection="1">
      <alignment horizontal="center" vertical="center"/>
      <protection locked="0"/>
    </xf>
    <xf numFmtId="0" fontId="9" fillId="8" borderId="12" xfId="8" applyFont="1" applyFill="1" applyBorder="1" applyAlignment="1" applyProtection="1">
      <alignment horizontal="center" vertical="center" wrapText="1"/>
      <protection locked="0"/>
    </xf>
    <xf numFmtId="58" fontId="9" fillId="0" borderId="13" xfId="8" applyNumberFormat="1" applyFont="1" applyBorder="1" applyAlignment="1" applyProtection="1">
      <alignment horizontal="center" vertical="center"/>
      <protection locked="0"/>
    </xf>
    <xf numFmtId="0" fontId="9" fillId="8" borderId="13" xfId="8" applyFont="1" applyFill="1" applyBorder="1" applyAlignment="1" applyProtection="1">
      <alignment horizontal="center" vertical="center"/>
      <protection locked="0"/>
    </xf>
    <xf numFmtId="0" fontId="9" fillId="0" borderId="5" xfId="8" applyFont="1" applyBorder="1" applyProtection="1">
      <alignment vertical="center"/>
      <protection locked="0"/>
    </xf>
    <xf numFmtId="0" fontId="9" fillId="8" borderId="12" xfId="8" applyFont="1" applyFill="1" applyBorder="1" applyAlignment="1" applyProtection="1">
      <alignment horizontal="center" vertical="center"/>
      <protection locked="0"/>
    </xf>
    <xf numFmtId="0" fontId="9" fillId="0" borderId="34" xfId="8" applyFont="1" applyBorder="1" applyAlignment="1" applyProtection="1">
      <alignment horizontal="left" vertical="center"/>
      <protection locked="0"/>
    </xf>
    <xf numFmtId="0" fontId="9" fillId="0" borderId="35" xfId="8" applyFont="1" applyBorder="1" applyAlignment="1" applyProtection="1">
      <alignment horizontal="center" vertical="center"/>
      <protection locked="0"/>
    </xf>
    <xf numFmtId="0" fontId="9" fillId="0" borderId="34" xfId="8" applyFont="1" applyBorder="1" applyProtection="1">
      <alignment vertical="center"/>
      <protection locked="0"/>
    </xf>
    <xf numFmtId="0" fontId="9" fillId="0" borderId="35" xfId="8" applyFont="1" applyBorder="1" applyProtection="1">
      <alignment vertical="center"/>
      <protection locked="0"/>
    </xf>
    <xf numFmtId="0" fontId="9" fillId="0" borderId="6" xfId="8" applyFont="1" applyBorder="1" applyProtection="1">
      <alignment vertical="center"/>
      <protection locked="0"/>
    </xf>
    <xf numFmtId="0" fontId="9" fillId="0" borderId="9" xfId="8" applyFont="1" applyBorder="1" applyProtection="1">
      <alignment vertical="center"/>
      <protection locked="0"/>
    </xf>
    <xf numFmtId="0" fontId="9" fillId="0" borderId="13" xfId="8" applyFont="1" applyBorder="1" applyProtection="1">
      <alignment vertical="center"/>
      <protection locked="0"/>
    </xf>
    <xf numFmtId="0" fontId="42" fillId="8" borderId="13" xfId="12" quotePrefix="1" applyFill="1" applyBorder="1" applyAlignment="1" applyProtection="1">
      <alignment vertical="center"/>
      <protection locked="0"/>
    </xf>
    <xf numFmtId="0" fontId="53" fillId="0" borderId="0" xfId="8" applyFont="1" applyProtection="1">
      <alignment vertical="center"/>
      <protection locked="0"/>
    </xf>
    <xf numFmtId="0" fontId="37" fillId="0" borderId="0" xfId="2" applyFont="1" applyProtection="1">
      <alignment vertical="center"/>
      <protection locked="0"/>
    </xf>
    <xf numFmtId="0" fontId="38" fillId="0" borderId="0" xfId="2" applyFont="1" applyProtection="1">
      <alignment vertical="center"/>
      <protection locked="0"/>
    </xf>
    <xf numFmtId="0" fontId="19" fillId="0" borderId="0" xfId="2" applyFont="1" applyProtection="1">
      <alignment vertical="center"/>
      <protection locked="0"/>
    </xf>
    <xf numFmtId="0" fontId="21" fillId="0" borderId="0" xfId="2" applyFont="1" applyProtection="1">
      <alignment vertical="center"/>
      <protection locked="0"/>
    </xf>
    <xf numFmtId="0" fontId="26" fillId="0" borderId="0" xfId="2" applyFont="1" applyProtection="1">
      <alignment vertical="center"/>
      <protection locked="0"/>
    </xf>
    <xf numFmtId="0" fontId="20" fillId="0" borderId="0" xfId="2" applyFont="1" applyAlignment="1" applyProtection="1">
      <alignment horizontal="right" vertical="center" wrapText="1"/>
      <protection locked="0"/>
    </xf>
    <xf numFmtId="0" fontId="21" fillId="3" borderId="0" xfId="2" applyFont="1" applyFill="1" applyAlignment="1" applyProtection="1">
      <alignment vertical="center" wrapText="1"/>
      <protection locked="0"/>
    </xf>
    <xf numFmtId="0" fontId="21" fillId="0" borderId="7" xfId="2" applyFont="1" applyBorder="1" applyAlignment="1" applyProtection="1">
      <alignment vertical="center" wrapText="1"/>
      <protection locked="0"/>
    </xf>
    <xf numFmtId="0" fontId="19" fillId="0" borderId="0" xfId="0" applyFont="1" applyAlignment="1" applyProtection="1">
      <alignment vertical="center"/>
      <protection locked="0"/>
    </xf>
    <xf numFmtId="38" fontId="21" fillId="3" borderId="34" xfId="1" applyFont="1" applyFill="1" applyBorder="1" applyAlignment="1" applyProtection="1">
      <alignment vertical="center" wrapText="1"/>
      <protection locked="0"/>
    </xf>
    <xf numFmtId="0" fontId="21" fillId="0" borderId="0" xfId="2" applyFont="1" applyAlignment="1" applyProtection="1">
      <alignment vertical="center" wrapText="1"/>
      <protection locked="0"/>
    </xf>
    <xf numFmtId="0" fontId="21" fillId="0" borderId="10" xfId="2" applyFont="1" applyBorder="1" applyAlignment="1" applyProtection="1">
      <alignment vertical="center" wrapText="1"/>
      <protection locked="0"/>
    </xf>
    <xf numFmtId="0" fontId="21" fillId="0" borderId="11" xfId="2" applyFont="1" applyBorder="1" applyAlignment="1" applyProtection="1">
      <alignment vertical="center" wrapText="1"/>
      <protection locked="0"/>
    </xf>
    <xf numFmtId="0" fontId="23" fillId="0" borderId="9" xfId="0" applyFont="1" applyBorder="1" applyAlignment="1" applyProtection="1">
      <alignment horizontal="right" vertical="center" wrapText="1"/>
      <protection locked="0"/>
    </xf>
    <xf numFmtId="0" fontId="21" fillId="0" borderId="10" xfId="0" applyFont="1" applyBorder="1" applyAlignment="1" applyProtection="1">
      <alignment horizontal="right" vertical="center" wrapText="1"/>
      <protection locked="0"/>
    </xf>
    <xf numFmtId="0" fontId="21" fillId="0" borderId="11" xfId="0" applyFont="1" applyBorder="1" applyAlignment="1" applyProtection="1">
      <alignment vertical="center" wrapText="1"/>
      <protection locked="0"/>
    </xf>
    <xf numFmtId="0" fontId="21" fillId="3" borderId="10" xfId="0" applyFont="1" applyFill="1" applyBorder="1" applyAlignment="1" applyProtection="1">
      <alignment vertical="center" wrapText="1"/>
      <protection locked="0"/>
    </xf>
    <xf numFmtId="0" fontId="21" fillId="0" borderId="10" xfId="0" applyFont="1" applyBorder="1" applyAlignment="1" applyProtection="1">
      <alignment vertical="center" wrapText="1"/>
      <protection locked="0"/>
    </xf>
    <xf numFmtId="0" fontId="21" fillId="0" borderId="12" xfId="2" applyFont="1" applyBorder="1" applyAlignment="1" applyProtection="1">
      <alignment horizontal="right" vertical="center" wrapText="1"/>
      <protection locked="0"/>
    </xf>
    <xf numFmtId="0" fontId="21" fillId="0" borderId="34" xfId="2" applyFont="1" applyBorder="1" applyAlignment="1" applyProtection="1">
      <alignment horizontal="center" vertical="center" wrapText="1"/>
      <protection locked="0"/>
    </xf>
    <xf numFmtId="0" fontId="21" fillId="0" borderId="34" xfId="2" applyFont="1" applyBorder="1" applyAlignment="1" applyProtection="1">
      <alignment horizontal="right" vertical="center" wrapText="1"/>
      <protection locked="0"/>
    </xf>
    <xf numFmtId="58" fontId="21" fillId="3" borderId="35" xfId="2" applyNumberFormat="1" applyFont="1" applyFill="1" applyBorder="1" applyAlignment="1" applyProtection="1">
      <alignment horizontal="center" vertical="center" wrapText="1"/>
      <protection locked="0"/>
    </xf>
    <xf numFmtId="0" fontId="21" fillId="0" borderId="13" xfId="2" applyFont="1" applyBorder="1" applyAlignment="1" applyProtection="1">
      <alignment horizontal="center" vertical="center" wrapText="1"/>
      <protection locked="0"/>
    </xf>
    <xf numFmtId="0" fontId="21" fillId="0" borderId="35" xfId="2" applyFont="1" applyBorder="1" applyAlignment="1" applyProtection="1">
      <alignment horizontal="center" vertical="center" wrapText="1"/>
      <protection locked="0"/>
    </xf>
    <xf numFmtId="0" fontId="21" fillId="0" borderId="1" xfId="2" applyFont="1" applyBorder="1" applyAlignment="1" applyProtection="1">
      <alignment vertical="center" wrapText="1"/>
      <protection locked="0"/>
    </xf>
    <xf numFmtId="0" fontId="21" fillId="0" borderId="6" xfId="2" applyFont="1" applyBorder="1" applyAlignment="1" applyProtection="1">
      <alignment horizontal="right" vertical="top" wrapText="1"/>
      <protection locked="0"/>
    </xf>
    <xf numFmtId="180" fontId="21" fillId="0" borderId="6" xfId="2" applyNumberFormat="1" applyFont="1" applyBorder="1" applyAlignment="1" applyProtection="1">
      <alignment vertical="center" wrapText="1"/>
      <protection locked="0"/>
    </xf>
    <xf numFmtId="180" fontId="21" fillId="3" borderId="6" xfId="2" applyNumberFormat="1" applyFont="1" applyFill="1" applyBorder="1" applyAlignment="1" applyProtection="1">
      <alignment vertical="center" wrapText="1"/>
      <protection locked="0"/>
    </xf>
    <xf numFmtId="0" fontId="19" fillId="0" borderId="0" xfId="2" quotePrefix="1" applyFont="1" applyAlignment="1" applyProtection="1">
      <alignment horizontal="center" vertical="center"/>
      <protection locked="0"/>
    </xf>
    <xf numFmtId="38" fontId="19" fillId="0" borderId="0" xfId="1" applyFont="1" applyAlignment="1" applyProtection="1">
      <alignment vertical="center"/>
      <protection locked="0"/>
    </xf>
    <xf numFmtId="0" fontId="21" fillId="0" borderId="6" xfId="2" applyFont="1" applyBorder="1" applyAlignment="1" applyProtection="1">
      <alignment horizontal="center" vertical="center" textRotation="255" wrapText="1"/>
      <protection locked="0"/>
    </xf>
    <xf numFmtId="0" fontId="20" fillId="0" borderId="8" xfId="2" applyFont="1" applyBorder="1" applyAlignment="1" applyProtection="1">
      <alignment vertical="center" wrapText="1"/>
      <protection locked="0"/>
    </xf>
    <xf numFmtId="0" fontId="21" fillId="0" borderId="13" xfId="2" applyFont="1" applyBorder="1" applyAlignment="1" applyProtection="1">
      <alignment vertical="center" wrapText="1"/>
      <protection locked="0"/>
    </xf>
    <xf numFmtId="0" fontId="21" fillId="0" borderId="5" xfId="2" applyFont="1" applyBorder="1" applyAlignment="1" applyProtection="1">
      <alignment vertical="center" wrapText="1"/>
      <protection locked="0"/>
    </xf>
    <xf numFmtId="0" fontId="21" fillId="0" borderId="5" xfId="2" applyFont="1" applyBorder="1" applyAlignment="1" applyProtection="1">
      <alignment horizontal="center" vertical="center" textRotation="255" wrapText="1"/>
      <protection locked="0"/>
    </xf>
    <xf numFmtId="0" fontId="21" fillId="3" borderId="5" xfId="2" applyFont="1" applyFill="1" applyBorder="1" applyAlignment="1" applyProtection="1">
      <alignment vertical="center" wrapText="1"/>
      <protection locked="0"/>
    </xf>
    <xf numFmtId="0" fontId="21" fillId="3" borderId="7" xfId="2" applyFont="1" applyFill="1" applyBorder="1" applyAlignment="1" applyProtection="1">
      <alignment vertical="center" wrapText="1"/>
      <protection locked="0"/>
    </xf>
    <xf numFmtId="0" fontId="21" fillId="3" borderId="9" xfId="2" applyFont="1" applyFill="1" applyBorder="1" applyAlignment="1" applyProtection="1">
      <alignment vertical="center" wrapText="1"/>
      <protection locked="0"/>
    </xf>
    <xf numFmtId="0" fontId="21" fillId="3" borderId="10" xfId="2" applyFont="1" applyFill="1" applyBorder="1" applyAlignment="1" applyProtection="1">
      <alignment vertical="center" wrapText="1"/>
      <protection locked="0"/>
    </xf>
    <xf numFmtId="0" fontId="21" fillId="3" borderId="11" xfId="2" applyFont="1" applyFill="1" applyBorder="1" applyAlignment="1" applyProtection="1">
      <alignment vertical="center" wrapText="1"/>
      <protection locked="0"/>
    </xf>
    <xf numFmtId="0" fontId="20" fillId="0" borderId="5" xfId="2" applyFont="1" applyBorder="1" applyAlignment="1" applyProtection="1">
      <alignment vertical="center" wrapText="1"/>
      <protection locked="0"/>
    </xf>
    <xf numFmtId="0" fontId="20" fillId="0" borderId="13" xfId="2" applyFont="1" applyBorder="1" applyAlignment="1" applyProtection="1">
      <alignment vertical="center" wrapText="1"/>
      <protection locked="0"/>
    </xf>
    <xf numFmtId="0" fontId="20" fillId="3" borderId="5" xfId="2" applyFont="1" applyFill="1" applyBorder="1" applyAlignment="1" applyProtection="1">
      <alignment horizontal="center" vertical="center" wrapText="1"/>
      <protection locked="0"/>
    </xf>
    <xf numFmtId="0" fontId="20" fillId="3" borderId="7" xfId="2" applyFont="1" applyFill="1" applyBorder="1" applyAlignment="1" applyProtection="1">
      <alignment horizontal="center" vertical="center" wrapText="1"/>
      <protection locked="0"/>
    </xf>
    <xf numFmtId="0" fontId="20" fillId="0" borderId="9" xfId="2" applyFont="1" applyBorder="1" applyAlignment="1" applyProtection="1">
      <alignment vertical="center" wrapText="1"/>
      <protection locked="0"/>
    </xf>
    <xf numFmtId="0" fontId="20" fillId="0" borderId="10" xfId="2" applyFont="1" applyBorder="1" applyAlignment="1" applyProtection="1">
      <alignment vertical="center" wrapText="1"/>
      <protection locked="0"/>
    </xf>
    <xf numFmtId="0" fontId="20" fillId="0" borderId="11" xfId="2" applyFont="1" applyBorder="1" applyAlignment="1" applyProtection="1">
      <alignment vertical="center" wrapText="1"/>
      <protection locked="0"/>
    </xf>
    <xf numFmtId="0" fontId="20" fillId="0" borderId="9" xfId="2" applyFont="1" applyBorder="1" applyAlignment="1" applyProtection="1">
      <alignment horizontal="center" vertical="center" wrapText="1"/>
      <protection locked="0"/>
    </xf>
    <xf numFmtId="0" fontId="20" fillId="0" borderId="10" xfId="2" applyFont="1" applyBorder="1" applyAlignment="1" applyProtection="1">
      <alignment horizontal="center" vertical="center" wrapText="1"/>
      <protection locked="0"/>
    </xf>
    <xf numFmtId="0" fontId="20" fillId="0" borderId="11" xfId="2" applyFont="1" applyBorder="1" applyAlignment="1" applyProtection="1">
      <alignment horizontal="center" vertical="center" wrapText="1"/>
      <protection locked="0"/>
    </xf>
    <xf numFmtId="0" fontId="20" fillId="3" borderId="34" xfId="2" applyFont="1" applyFill="1" applyBorder="1" applyAlignment="1" applyProtection="1">
      <alignment vertical="center" wrapText="1"/>
      <protection locked="0"/>
    </xf>
    <xf numFmtId="0" fontId="20" fillId="3" borderId="35" xfId="2" applyFont="1" applyFill="1" applyBorder="1" applyAlignment="1" applyProtection="1">
      <alignment vertical="center" wrapText="1"/>
      <protection locked="0"/>
    </xf>
    <xf numFmtId="49" fontId="21" fillId="0" borderId="0" xfId="2" applyNumberFormat="1" applyFont="1" applyAlignment="1" applyProtection="1">
      <alignment vertical="top"/>
      <protection locked="0"/>
    </xf>
    <xf numFmtId="0" fontId="20" fillId="0" borderId="0" xfId="2" applyFont="1" applyAlignment="1" applyProtection="1">
      <alignment vertical="top" wrapText="1"/>
      <protection locked="0"/>
    </xf>
    <xf numFmtId="0" fontId="20" fillId="0" borderId="0" xfId="2" applyFont="1" applyAlignment="1" applyProtection="1">
      <alignment vertical="center" wrapText="1"/>
      <protection locked="0"/>
    </xf>
    <xf numFmtId="180" fontId="21" fillId="0" borderId="13" xfId="2" applyNumberFormat="1" applyFont="1" applyBorder="1" applyAlignment="1">
      <alignment vertical="center" wrapText="1"/>
    </xf>
    <xf numFmtId="180" fontId="20" fillId="0" borderId="13" xfId="2" applyNumberFormat="1" applyFont="1" applyBorder="1" applyAlignment="1">
      <alignment vertical="center" wrapText="1"/>
    </xf>
    <xf numFmtId="0" fontId="49" fillId="0" borderId="0" xfId="0" applyFont="1" applyAlignment="1" applyProtection="1">
      <alignment horizontal="center" vertical="center"/>
      <protection locked="0"/>
    </xf>
    <xf numFmtId="0" fontId="49" fillId="0" borderId="0" xfId="0" applyFont="1" applyProtection="1">
      <protection locked="0"/>
    </xf>
    <xf numFmtId="38" fontId="5" fillId="0" borderId="0" xfId="1" applyFont="1" applyAlignment="1" applyProtection="1">
      <alignment horizontal="center" vertical="center"/>
      <protection locked="0"/>
    </xf>
    <xf numFmtId="57" fontId="17" fillId="0" borderId="0" xfId="1" applyNumberFormat="1" applyFont="1" applyFill="1" applyBorder="1" applyAlignment="1" applyProtection="1">
      <protection locked="0"/>
    </xf>
    <xf numFmtId="57" fontId="6" fillId="0" borderId="0" xfId="1" applyNumberFormat="1" applyFont="1" applyBorder="1" applyAlignment="1" applyProtection="1">
      <protection locked="0"/>
    </xf>
    <xf numFmtId="38" fontId="5" fillId="0" borderId="0" xfId="1" applyFont="1" applyFill="1" applyBorder="1" applyAlignment="1" applyProtection="1">
      <protection locked="0"/>
    </xf>
    <xf numFmtId="38" fontId="5" fillId="0" borderId="0" xfId="1" applyFont="1" applyBorder="1" applyAlignment="1" applyProtection="1">
      <protection locked="0"/>
    </xf>
    <xf numFmtId="38" fontId="5" fillId="0" borderId="0" xfId="1" applyFont="1" applyAlignment="1" applyProtection="1">
      <protection locked="0"/>
    </xf>
    <xf numFmtId="38" fontId="5" fillId="0" borderId="0" xfId="1" applyFont="1" applyProtection="1">
      <protection locked="0"/>
    </xf>
    <xf numFmtId="57" fontId="5" fillId="0" borderId="29" xfId="1" applyNumberFormat="1" applyFont="1" applyBorder="1" applyAlignment="1" applyProtection="1">
      <alignment horizontal="center" vertical="center"/>
      <protection locked="0"/>
    </xf>
    <xf numFmtId="57" fontId="5" fillId="0" borderId="15" xfId="1" applyNumberFormat="1" applyFont="1" applyBorder="1" applyAlignment="1" applyProtection="1">
      <alignment horizontal="center" vertical="center"/>
      <protection locked="0"/>
    </xf>
    <xf numFmtId="38" fontId="5" fillId="0" borderId="15" xfId="1" applyFont="1" applyBorder="1" applyAlignment="1" applyProtection="1">
      <alignment horizontal="center" vertical="center"/>
      <protection locked="0"/>
    </xf>
    <xf numFmtId="38" fontId="5" fillId="0" borderId="33" xfId="1" applyFont="1" applyBorder="1" applyAlignment="1" applyProtection="1">
      <alignment horizontal="center" vertical="center"/>
      <protection locked="0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Fill="1" applyBorder="1" applyAlignment="1" applyProtection="1">
      <alignment horizontal="center" vertical="center"/>
      <protection locked="0"/>
    </xf>
    <xf numFmtId="176" fontId="5" fillId="0" borderId="33" xfId="0" applyNumberFormat="1" applyFont="1" applyBorder="1" applyAlignment="1" applyProtection="1">
      <alignment horizontal="right" vertical="center"/>
      <protection locked="0"/>
    </xf>
    <xf numFmtId="176" fontId="5" fillId="0" borderId="33" xfId="0" applyNumberFormat="1" applyFont="1" applyBorder="1" applyAlignment="1" applyProtection="1">
      <alignment vertical="center"/>
      <protection locked="0"/>
    </xf>
    <xf numFmtId="176" fontId="5" fillId="0" borderId="14" xfId="0" applyNumberFormat="1" applyFont="1" applyBorder="1" applyAlignment="1" applyProtection="1">
      <alignment vertical="center"/>
      <protection locked="0"/>
    </xf>
    <xf numFmtId="38" fontId="5" fillId="0" borderId="15" xfId="1" applyFont="1" applyBorder="1" applyAlignment="1" applyProtection="1">
      <alignment vertical="center"/>
      <protection locked="0"/>
    </xf>
    <xf numFmtId="38" fontId="5" fillId="0" borderId="16" xfId="1" applyFont="1" applyBorder="1" applyAlignment="1" applyProtection="1">
      <alignment horizontal="center" vertical="center"/>
      <protection locked="0"/>
    </xf>
    <xf numFmtId="38" fontId="5" fillId="0" borderId="26" xfId="1" applyFont="1" applyBorder="1" applyAlignment="1" applyProtection="1">
      <alignment horizontal="center"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horizontal="center" vertical="center" textRotation="255"/>
      <protection locked="0"/>
    </xf>
    <xf numFmtId="57" fontId="5" fillId="0" borderId="32" xfId="1" applyNumberFormat="1" applyFont="1" applyBorder="1" applyAlignment="1" applyProtection="1">
      <alignment horizontal="center" vertical="center"/>
      <protection locked="0"/>
    </xf>
    <xf numFmtId="57" fontId="5" fillId="0" borderId="6" xfId="1" applyNumberFormat="1" applyFont="1" applyBorder="1" applyAlignment="1" applyProtection="1">
      <alignment horizontal="center" vertical="center"/>
      <protection locked="0"/>
    </xf>
    <xf numFmtId="38" fontId="5" fillId="0" borderId="6" xfId="1" applyFont="1" applyBorder="1" applyAlignment="1" applyProtection="1">
      <alignment horizontal="center" vertical="center"/>
      <protection locked="0"/>
    </xf>
    <xf numFmtId="38" fontId="5" fillId="0" borderId="5" xfId="1" applyFont="1" applyBorder="1" applyAlignment="1" applyProtection="1">
      <alignment horizontal="center" vertical="center" wrapText="1"/>
      <protection locked="0"/>
    </xf>
    <xf numFmtId="38" fontId="5" fillId="0" borderId="30" xfId="1" applyFont="1" applyBorder="1" applyAlignment="1" applyProtection="1">
      <alignment horizontal="center" vertical="center"/>
      <protection locked="0"/>
    </xf>
    <xf numFmtId="38" fontId="5" fillId="0" borderId="5" xfId="1" applyFont="1" applyFill="1" applyBorder="1" applyAlignment="1" applyProtection="1">
      <alignment horizontal="center" vertical="center"/>
      <protection locked="0"/>
    </xf>
    <xf numFmtId="38" fontId="5" fillId="0" borderId="5" xfId="1" applyFont="1" applyBorder="1" applyAlignment="1" applyProtection="1">
      <alignment horizontal="center" vertical="center"/>
      <protection locked="0"/>
    </xf>
    <xf numFmtId="38" fontId="5" fillId="0" borderId="18" xfId="1" applyFont="1" applyBorder="1" applyAlignment="1" applyProtection="1">
      <alignment horizontal="center" vertical="center"/>
      <protection locked="0"/>
    </xf>
    <xf numFmtId="38" fontId="5" fillId="0" borderId="23" xfId="1" applyFont="1" applyBorder="1" applyAlignment="1" applyProtection="1">
      <alignment horizontal="center" vertical="center" wrapText="1"/>
      <protection locked="0"/>
    </xf>
    <xf numFmtId="38" fontId="5" fillId="0" borderId="0" xfId="1" applyFont="1" applyFill="1" applyAlignment="1" applyProtection="1">
      <alignment horizontal="center" vertical="center"/>
      <protection locked="0"/>
    </xf>
    <xf numFmtId="57" fontId="5" fillId="0" borderId="31" xfId="1" applyNumberFormat="1" applyFont="1" applyFill="1" applyBorder="1" applyAlignment="1" applyProtection="1">
      <alignment horizontal="center" vertical="center"/>
      <protection locked="0"/>
    </xf>
    <xf numFmtId="57" fontId="5" fillId="0" borderId="9" xfId="1" applyNumberFormat="1" applyFont="1" applyFill="1" applyBorder="1" applyAlignment="1" applyProtection="1">
      <alignment horizontal="center" vertical="center"/>
      <protection locked="0"/>
    </xf>
    <xf numFmtId="38" fontId="5" fillId="0" borderId="8" xfId="1" applyFont="1" applyFill="1" applyBorder="1" applyAlignment="1" applyProtection="1">
      <alignment vertical="center"/>
      <protection locked="0"/>
    </xf>
    <xf numFmtId="38" fontId="5" fillId="0" borderId="9" xfId="1" applyFont="1" applyFill="1" applyBorder="1" applyAlignment="1" applyProtection="1">
      <alignment vertical="center"/>
      <protection locked="0"/>
    </xf>
    <xf numFmtId="38" fontId="5" fillId="0" borderId="63" xfId="1" applyFont="1" applyFill="1" applyBorder="1" applyAlignment="1" applyProtection="1">
      <alignment horizontal="center" vertical="center"/>
      <protection locked="0"/>
    </xf>
    <xf numFmtId="38" fontId="5" fillId="0" borderId="9" xfId="1" applyFont="1" applyFill="1" applyBorder="1" applyAlignment="1" applyProtection="1">
      <alignment horizontal="center" vertical="center"/>
      <protection locked="0"/>
    </xf>
    <xf numFmtId="40" fontId="5" fillId="0" borderId="9" xfId="1" applyNumberFormat="1" applyFont="1" applyFill="1" applyBorder="1" applyAlignment="1" applyProtection="1">
      <alignment horizontal="center" vertical="center"/>
      <protection locked="0"/>
    </xf>
    <xf numFmtId="40" fontId="5" fillId="0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38" fontId="5" fillId="0" borderId="0" xfId="1" applyFont="1" applyFill="1" applyAlignment="1" applyProtection="1">
      <alignment vertical="center"/>
      <protection locked="0"/>
    </xf>
    <xf numFmtId="38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57" fontId="5" fillId="0" borderId="12" xfId="1" applyNumberFormat="1" applyFont="1" applyFill="1" applyBorder="1" applyAlignment="1" applyProtection="1">
      <alignment horizontal="center"/>
      <protection locked="0"/>
    </xf>
    <xf numFmtId="38" fontId="5" fillId="0" borderId="13" xfId="1" applyFont="1" applyFill="1" applyBorder="1" applyAlignment="1" applyProtection="1">
      <alignment horizontal="center"/>
      <protection locked="0"/>
    </xf>
    <xf numFmtId="38" fontId="5" fillId="0" borderId="12" xfId="1" applyFont="1" applyFill="1" applyBorder="1" applyAlignment="1" applyProtection="1">
      <alignment horizontal="center"/>
      <protection locked="0"/>
    </xf>
    <xf numFmtId="38" fontId="5" fillId="0" borderId="17" xfId="1" applyFont="1" applyFill="1" applyBorder="1" applyProtection="1">
      <protection locked="0"/>
    </xf>
    <xf numFmtId="38" fontId="5" fillId="0" borderId="12" xfId="1" applyFont="1" applyFill="1" applyBorder="1" applyAlignment="1" applyProtection="1">
      <alignment horizontal="right"/>
      <protection locked="0"/>
    </xf>
    <xf numFmtId="38" fontId="5" fillId="0" borderId="13" xfId="1" applyFont="1" applyFill="1" applyBorder="1" applyAlignment="1" applyProtection="1">
      <alignment wrapText="1"/>
      <protection locked="0"/>
    </xf>
    <xf numFmtId="38" fontId="5" fillId="0" borderId="24" xfId="1" applyFont="1" applyFill="1" applyBorder="1" applyAlignment="1" applyProtection="1">
      <alignment horizontal="center" wrapText="1"/>
      <protection locked="0"/>
    </xf>
    <xf numFmtId="38" fontId="5" fillId="0" borderId="27" xfId="1" applyFont="1" applyFill="1" applyBorder="1" applyAlignment="1" applyProtection="1">
      <alignment horizontal="center" wrapText="1"/>
      <protection locked="0"/>
    </xf>
    <xf numFmtId="38" fontId="5" fillId="0" borderId="0" xfId="1" applyFont="1" applyFill="1" applyBorder="1" applyProtection="1">
      <protection locked="0"/>
    </xf>
    <xf numFmtId="38" fontId="5" fillId="0" borderId="0" xfId="1" applyFont="1" applyFill="1" applyBorder="1" applyAlignment="1" applyProtection="1">
      <alignment horizontal="center" vertical="center" wrapText="1"/>
      <protection locked="0"/>
    </xf>
    <xf numFmtId="0" fontId="5" fillId="4" borderId="57" xfId="0" applyFont="1" applyFill="1" applyBorder="1" applyAlignment="1" applyProtection="1">
      <alignment horizontal="center" vertical="center" wrapText="1"/>
      <protection locked="0"/>
    </xf>
    <xf numFmtId="0" fontId="5" fillId="4" borderId="37" xfId="0" applyFont="1" applyFill="1" applyBorder="1" applyAlignment="1" applyProtection="1">
      <alignment horizontal="left" vertical="center" wrapText="1"/>
      <protection locked="0"/>
    </xf>
    <xf numFmtId="38" fontId="5" fillId="4" borderId="39" xfId="1" applyFont="1" applyFill="1" applyBorder="1" applyAlignment="1" applyProtection="1">
      <alignment horizontal="left" vertical="center" wrapText="1"/>
      <protection locked="0"/>
    </xf>
    <xf numFmtId="0" fontId="5" fillId="4" borderId="37" xfId="1" applyNumberFormat="1" applyFont="1" applyFill="1" applyBorder="1" applyAlignment="1" applyProtection="1">
      <alignment horizontal="center" vertical="center" shrinkToFit="1"/>
      <protection locked="0"/>
    </xf>
    <xf numFmtId="177" fontId="5" fillId="4" borderId="20" xfId="1" applyNumberFormat="1" applyFont="1" applyFill="1" applyBorder="1" applyAlignment="1" applyProtection="1">
      <alignment vertical="center" shrinkToFit="1"/>
      <protection locked="0"/>
    </xf>
    <xf numFmtId="57" fontId="5" fillId="4" borderId="25" xfId="1" applyNumberFormat="1" applyFont="1" applyFill="1" applyBorder="1" applyAlignment="1" applyProtection="1">
      <alignment horizontal="center" vertical="center" wrapText="1"/>
      <protection locked="0"/>
    </xf>
    <xf numFmtId="57" fontId="5" fillId="4" borderId="58" xfId="1" applyNumberFormat="1" applyFont="1" applyFill="1" applyBorder="1" applyAlignment="1" applyProtection="1">
      <alignment horizontal="center" vertical="center" wrapText="1"/>
      <protection locked="0"/>
    </xf>
    <xf numFmtId="38" fontId="5" fillId="0" borderId="0" xfId="1" applyFont="1" applyFill="1" applyBorder="1" applyAlignment="1" applyProtection="1">
      <alignment horizontal="left" vertical="center" wrapText="1"/>
      <protection locked="0"/>
    </xf>
    <xf numFmtId="12" fontId="5" fillId="0" borderId="0" xfId="1" applyNumberFormat="1" applyFont="1" applyFill="1" applyBorder="1" applyAlignment="1" applyProtection="1">
      <alignment horizontal="left" vertical="center" wrapText="1"/>
      <protection locked="0"/>
    </xf>
    <xf numFmtId="0" fontId="5" fillId="4" borderId="40" xfId="0" applyFont="1" applyFill="1" applyBorder="1" applyAlignment="1" applyProtection="1">
      <alignment horizontal="center" vertical="center" wrapText="1"/>
      <protection locked="0"/>
    </xf>
    <xf numFmtId="0" fontId="5" fillId="4" borderId="41" xfId="0" applyFont="1" applyFill="1" applyBorder="1" applyAlignment="1" applyProtection="1">
      <alignment horizontal="left" vertical="center" wrapText="1"/>
      <protection locked="0"/>
    </xf>
    <xf numFmtId="38" fontId="5" fillId="4" borderId="42" xfId="1" applyFont="1" applyFill="1" applyBorder="1" applyAlignment="1" applyProtection="1">
      <alignment horizontal="left" vertical="center" wrapText="1"/>
      <protection locked="0"/>
    </xf>
    <xf numFmtId="0" fontId="5" fillId="4" borderId="42" xfId="1" applyNumberFormat="1" applyFont="1" applyFill="1" applyBorder="1" applyAlignment="1" applyProtection="1">
      <alignment horizontal="center" vertical="center" shrinkToFit="1"/>
      <protection locked="0"/>
    </xf>
    <xf numFmtId="38" fontId="5" fillId="4" borderId="59" xfId="1" applyFont="1" applyFill="1" applyBorder="1" applyAlignment="1" applyProtection="1">
      <alignment horizontal="left" vertical="center" shrinkToFit="1"/>
      <protection locked="0"/>
    </xf>
    <xf numFmtId="38" fontId="5" fillId="4" borderId="60" xfId="1" applyFont="1" applyFill="1" applyBorder="1" applyAlignment="1" applyProtection="1">
      <alignment horizontal="left" vertical="center" shrinkToFit="1"/>
      <protection locked="0"/>
    </xf>
    <xf numFmtId="177" fontId="5" fillId="4" borderId="61" xfId="1" applyNumberFormat="1" applyFont="1" applyFill="1" applyBorder="1" applyAlignment="1" applyProtection="1">
      <alignment vertical="center" shrinkToFit="1"/>
      <protection locked="0"/>
    </xf>
    <xf numFmtId="177" fontId="5" fillId="0" borderId="61" xfId="1" applyNumberFormat="1" applyFont="1" applyFill="1" applyBorder="1" applyAlignment="1" applyProtection="1">
      <alignment vertical="center" shrinkToFit="1"/>
      <protection locked="0"/>
    </xf>
    <xf numFmtId="178" fontId="5" fillId="4" borderId="61" xfId="1" applyNumberFormat="1" applyFont="1" applyFill="1" applyBorder="1" applyAlignment="1" applyProtection="1">
      <alignment vertical="center" shrinkToFit="1"/>
      <protection locked="0"/>
    </xf>
    <xf numFmtId="177" fontId="5" fillId="4" borderId="59" xfId="1" applyNumberFormat="1" applyFont="1" applyFill="1" applyBorder="1" applyAlignment="1" applyProtection="1">
      <alignment vertical="center" shrinkToFit="1"/>
      <protection locked="0"/>
    </xf>
    <xf numFmtId="177" fontId="5" fillId="0" borderId="62" xfId="1" applyNumberFormat="1" applyFont="1" applyFill="1" applyBorder="1" applyAlignment="1" applyProtection="1">
      <alignment vertical="center" shrinkToFit="1"/>
      <protection locked="0"/>
    </xf>
    <xf numFmtId="177" fontId="5" fillId="0" borderId="59" xfId="1" applyNumberFormat="1" applyFont="1" applyFill="1" applyBorder="1" applyAlignment="1" applyProtection="1">
      <alignment vertical="center" shrinkToFit="1"/>
      <protection locked="0"/>
    </xf>
    <xf numFmtId="57" fontId="5" fillId="4" borderId="59" xfId="1" applyNumberFormat="1" applyFont="1" applyFill="1" applyBorder="1" applyAlignment="1" applyProtection="1">
      <alignment horizontal="left" vertical="center" wrapText="1"/>
      <protection locked="0"/>
    </xf>
    <xf numFmtId="57" fontId="5" fillId="4" borderId="59" xfId="1" applyNumberFormat="1" applyFont="1" applyFill="1" applyBorder="1" applyAlignment="1" applyProtection="1">
      <alignment horizontal="center" vertical="center" wrapText="1"/>
      <protection locked="0"/>
    </xf>
    <xf numFmtId="57" fontId="5" fillId="4" borderId="45" xfId="1" applyNumberFormat="1" applyFont="1" applyFill="1" applyBorder="1" applyAlignment="1" applyProtection="1">
      <alignment horizontal="center" vertical="center" wrapText="1"/>
      <protection locked="0"/>
    </xf>
    <xf numFmtId="38" fontId="5" fillId="4" borderId="42" xfId="1" applyFont="1" applyFill="1" applyBorder="1" applyAlignment="1" applyProtection="1">
      <alignment horizontal="left" vertical="center" shrinkToFit="1"/>
      <protection locked="0"/>
    </xf>
    <xf numFmtId="38" fontId="5" fillId="4" borderId="43" xfId="1" applyFont="1" applyFill="1" applyBorder="1" applyAlignment="1" applyProtection="1">
      <alignment horizontal="left" vertical="center" shrinkToFit="1"/>
      <protection locked="0"/>
    </xf>
    <xf numFmtId="177" fontId="5" fillId="4" borderId="41" xfId="1" applyNumberFormat="1" applyFont="1" applyFill="1" applyBorder="1" applyAlignment="1" applyProtection="1">
      <alignment vertical="center" shrinkToFit="1"/>
      <protection locked="0"/>
    </xf>
    <xf numFmtId="177" fontId="5" fillId="0" borderId="41" xfId="1" applyNumberFormat="1" applyFont="1" applyFill="1" applyBorder="1" applyAlignment="1" applyProtection="1">
      <alignment vertical="center" shrinkToFit="1"/>
      <protection locked="0"/>
    </xf>
    <xf numFmtId="178" fontId="5" fillId="4" borderId="41" xfId="1" applyNumberFormat="1" applyFont="1" applyFill="1" applyBorder="1" applyAlignment="1" applyProtection="1">
      <alignment vertical="center" shrinkToFit="1"/>
      <protection locked="0"/>
    </xf>
    <xf numFmtId="177" fontId="5" fillId="0" borderId="42" xfId="1" applyNumberFormat="1" applyFont="1" applyFill="1" applyBorder="1" applyAlignment="1" applyProtection="1">
      <alignment vertical="center" shrinkToFit="1"/>
      <protection locked="0"/>
    </xf>
    <xf numFmtId="177" fontId="5" fillId="4" borderId="42" xfId="1" applyNumberFormat="1" applyFont="1" applyFill="1" applyBorder="1" applyAlignment="1" applyProtection="1">
      <alignment vertical="center" shrinkToFit="1"/>
      <protection locked="0"/>
    </xf>
    <xf numFmtId="177" fontId="5" fillId="0" borderId="44" xfId="1" applyNumberFormat="1" applyFont="1" applyFill="1" applyBorder="1" applyAlignment="1" applyProtection="1">
      <alignment vertical="center" shrinkToFit="1"/>
      <protection locked="0"/>
    </xf>
    <xf numFmtId="57" fontId="5" fillId="4" borderId="42" xfId="1" applyNumberFormat="1" applyFont="1" applyFill="1" applyBorder="1" applyAlignment="1" applyProtection="1">
      <alignment horizontal="left" vertical="center" wrapText="1"/>
      <protection locked="0"/>
    </xf>
    <xf numFmtId="57" fontId="5" fillId="4" borderId="42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46" xfId="0" applyFont="1" applyFill="1" applyBorder="1" applyAlignment="1" applyProtection="1">
      <alignment horizontal="center" vertical="center" wrapText="1"/>
      <protection locked="0"/>
    </xf>
    <xf numFmtId="0" fontId="5" fillId="4" borderId="47" xfId="0" applyFont="1" applyFill="1" applyBorder="1" applyAlignment="1" applyProtection="1">
      <alignment horizontal="left" vertical="center" wrapText="1"/>
      <protection locked="0"/>
    </xf>
    <xf numFmtId="38" fontId="5" fillId="4" borderId="48" xfId="1" applyFont="1" applyFill="1" applyBorder="1" applyAlignment="1" applyProtection="1">
      <alignment horizontal="left" vertical="center" wrapText="1"/>
      <protection locked="0"/>
    </xf>
    <xf numFmtId="0" fontId="5" fillId="4" borderId="48" xfId="1" applyNumberFormat="1" applyFont="1" applyFill="1" applyBorder="1" applyAlignment="1" applyProtection="1">
      <alignment horizontal="center" vertical="center" shrinkToFit="1"/>
      <protection locked="0"/>
    </xf>
    <xf numFmtId="38" fontId="5" fillId="4" borderId="48" xfId="1" applyFont="1" applyFill="1" applyBorder="1" applyAlignment="1" applyProtection="1">
      <alignment horizontal="left" vertical="center" shrinkToFit="1"/>
      <protection locked="0"/>
    </xf>
    <xf numFmtId="38" fontId="5" fillId="4" borderId="50" xfId="1" applyFont="1" applyFill="1" applyBorder="1" applyAlignment="1" applyProtection="1">
      <alignment horizontal="left" vertical="center" shrinkToFit="1"/>
      <protection locked="0"/>
    </xf>
    <xf numFmtId="177" fontId="5" fillId="4" borderId="51" xfId="1" applyNumberFormat="1" applyFont="1" applyFill="1" applyBorder="1" applyAlignment="1" applyProtection="1">
      <alignment vertical="center" shrinkToFit="1"/>
      <protection locked="0"/>
    </xf>
    <xf numFmtId="177" fontId="5" fillId="0" borderId="51" xfId="1" applyNumberFormat="1" applyFont="1" applyFill="1" applyBorder="1" applyAlignment="1" applyProtection="1">
      <alignment vertical="center" shrinkToFit="1"/>
      <protection locked="0"/>
    </xf>
    <xf numFmtId="178" fontId="5" fillId="4" borderId="51" xfId="1" applyNumberFormat="1" applyFont="1" applyFill="1" applyBorder="1" applyAlignment="1" applyProtection="1">
      <alignment vertical="center" shrinkToFit="1"/>
      <protection locked="0"/>
    </xf>
    <xf numFmtId="177" fontId="5" fillId="0" borderId="52" xfId="1" applyNumberFormat="1" applyFont="1" applyFill="1" applyBorder="1" applyAlignment="1" applyProtection="1">
      <alignment vertical="center" shrinkToFit="1"/>
      <protection locked="0"/>
    </xf>
    <xf numFmtId="177" fontId="5" fillId="4" borderId="52" xfId="1" applyNumberFormat="1" applyFont="1" applyFill="1" applyBorder="1" applyAlignment="1" applyProtection="1">
      <alignment vertical="center" shrinkToFit="1"/>
      <protection locked="0"/>
    </xf>
    <xf numFmtId="177" fontId="5" fillId="0" borderId="53" xfId="1" applyNumberFormat="1" applyFont="1" applyFill="1" applyBorder="1" applyAlignment="1" applyProtection="1">
      <alignment vertical="center" shrinkToFit="1"/>
      <protection locked="0"/>
    </xf>
    <xf numFmtId="57" fontId="5" fillId="4" borderId="48" xfId="1" applyNumberFormat="1" applyFont="1" applyFill="1" applyBorder="1" applyAlignment="1" applyProtection="1">
      <alignment horizontal="left" vertical="center" wrapText="1"/>
      <protection locked="0"/>
    </xf>
    <xf numFmtId="57" fontId="5" fillId="4" borderId="48" xfId="1" applyNumberFormat="1" applyFont="1" applyFill="1" applyBorder="1" applyAlignment="1" applyProtection="1">
      <alignment horizontal="center" vertical="center" wrapText="1"/>
      <protection locked="0"/>
    </xf>
    <xf numFmtId="57" fontId="5" fillId="4" borderId="49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38" fontId="5" fillId="0" borderId="0" xfId="1" applyFont="1" applyFill="1" applyBorder="1" applyAlignment="1" applyProtection="1">
      <alignment horizontal="left" vertical="center" shrinkToFit="1"/>
      <protection locked="0"/>
    </xf>
    <xf numFmtId="38" fontId="5" fillId="0" borderId="54" xfId="1" applyFont="1" applyFill="1" applyBorder="1" applyAlignment="1" applyProtection="1">
      <alignment horizontal="center" vertical="center" shrinkToFit="1"/>
      <protection locked="0"/>
    </xf>
    <xf numFmtId="177" fontId="5" fillId="0" borderId="55" xfId="1" applyNumberFormat="1" applyFont="1" applyFill="1" applyBorder="1" applyAlignment="1" applyProtection="1">
      <alignment vertical="center" shrinkToFit="1"/>
      <protection locked="0"/>
    </xf>
    <xf numFmtId="178" fontId="5" fillId="0" borderId="55" xfId="1" applyNumberFormat="1" applyFont="1" applyFill="1" applyBorder="1" applyAlignment="1" applyProtection="1">
      <alignment horizontal="center" vertical="center" shrinkToFit="1"/>
      <protection locked="0"/>
    </xf>
    <xf numFmtId="177" fontId="5" fillId="0" borderId="55" xfId="1" applyNumberFormat="1" applyFont="1" applyFill="1" applyBorder="1" applyAlignment="1" applyProtection="1">
      <alignment horizontal="center" vertical="center" shrinkToFit="1"/>
      <protection locked="0"/>
    </xf>
    <xf numFmtId="177" fontId="5" fillId="0" borderId="56" xfId="1" applyNumberFormat="1" applyFont="1" applyFill="1" applyBorder="1" applyAlignment="1" applyProtection="1">
      <alignment vertical="center" shrinkToFit="1"/>
      <protection locked="0"/>
    </xf>
    <xf numFmtId="57" fontId="5" fillId="0" borderId="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41" fillId="0" borderId="0" xfId="11" applyFont="1" applyAlignment="1" applyProtection="1">
      <alignment horizontal="right"/>
      <protection locked="0"/>
    </xf>
    <xf numFmtId="0" fontId="0" fillId="0" borderId="0" xfId="0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177" fontId="5" fillId="0" borderId="20" xfId="1" applyNumberFormat="1" applyFont="1" applyFill="1" applyBorder="1" applyAlignment="1" applyProtection="1">
      <alignment vertical="center" shrinkToFit="1"/>
    </xf>
    <xf numFmtId="178" fontId="5" fillId="0" borderId="20" xfId="1" applyNumberFormat="1" applyFont="1" applyFill="1" applyBorder="1" applyAlignment="1" applyProtection="1">
      <alignment vertical="center" shrinkToFit="1"/>
    </xf>
    <xf numFmtId="177" fontId="5" fillId="0" borderId="21" xfId="1" applyNumberFormat="1" applyFont="1" applyFill="1" applyBorder="1" applyAlignment="1" applyProtection="1">
      <alignment vertical="center" shrinkToFit="1"/>
    </xf>
    <xf numFmtId="177" fontId="0" fillId="0" borderId="21" xfId="0" applyNumberFormat="1" applyBorder="1" applyAlignment="1">
      <alignment vertical="center" shrinkToFit="1"/>
    </xf>
    <xf numFmtId="177" fontId="5" fillId="0" borderId="36" xfId="1" applyNumberFormat="1" applyFont="1" applyFill="1" applyBorder="1" applyAlignment="1" applyProtection="1">
      <alignment vertical="center" shrinkToFit="1"/>
    </xf>
    <xf numFmtId="57" fontId="5" fillId="0" borderId="21" xfId="1" applyNumberFormat="1" applyFont="1" applyFill="1" applyBorder="1" applyAlignment="1" applyProtection="1">
      <alignment horizontal="left" vertical="center" wrapText="1"/>
    </xf>
    <xf numFmtId="38" fontId="5" fillId="0" borderId="19" xfId="1" applyFont="1" applyFill="1" applyBorder="1" applyAlignment="1" applyProtection="1">
      <alignment horizontal="left" vertical="center" shrinkToFit="1"/>
    </xf>
    <xf numFmtId="38" fontId="5" fillId="0" borderId="64" xfId="1" applyFont="1" applyFill="1" applyBorder="1" applyAlignment="1" applyProtection="1">
      <alignment horizontal="left" vertical="center" shrinkToFit="1"/>
    </xf>
    <xf numFmtId="38" fontId="45" fillId="0" borderId="0" xfId="9" applyFont="1" applyFill="1" applyAlignment="1" applyProtection="1">
      <alignment vertical="center"/>
      <protection locked="0"/>
    </xf>
    <xf numFmtId="38" fontId="47" fillId="0" borderId="0" xfId="9" applyFont="1" applyFill="1" applyAlignment="1" applyProtection="1">
      <alignment vertical="center"/>
      <protection locked="0"/>
    </xf>
    <xf numFmtId="57" fontId="48" fillId="0" borderId="0" xfId="9" applyNumberFormat="1" applyFont="1" applyFill="1" applyBorder="1" applyAlignment="1" applyProtection="1">
      <alignment vertical="center"/>
      <protection locked="0"/>
    </xf>
    <xf numFmtId="38" fontId="45" fillId="0" borderId="0" xfId="9" applyFont="1" applyFill="1" applyBorder="1" applyAlignment="1" applyProtection="1">
      <alignment vertical="center"/>
      <protection locked="0"/>
    </xf>
    <xf numFmtId="38" fontId="47" fillId="0" borderId="0" xfId="9" applyFont="1" applyAlignment="1" applyProtection="1">
      <alignment vertical="center"/>
      <protection locked="0"/>
    </xf>
    <xf numFmtId="38" fontId="47" fillId="0" borderId="0" xfId="9" applyFont="1" applyBorder="1" applyAlignment="1" applyProtection="1">
      <alignment vertical="center"/>
      <protection locked="0"/>
    </xf>
    <xf numFmtId="38" fontId="47" fillId="0" borderId="0" xfId="9" applyFont="1" applyAlignment="1" applyProtection="1">
      <alignment horizontal="right" vertical="center"/>
      <protection locked="0"/>
    </xf>
    <xf numFmtId="57" fontId="47" fillId="0" borderId="0" xfId="9" applyNumberFormat="1" applyFont="1" applyBorder="1" applyAlignment="1" applyProtection="1">
      <alignment vertical="center"/>
      <protection locked="0"/>
    </xf>
    <xf numFmtId="38" fontId="5" fillId="0" borderId="0" xfId="9" applyFont="1" applyFill="1" applyAlignment="1" applyProtection="1">
      <alignment vertical="center"/>
      <protection locked="0"/>
    </xf>
    <xf numFmtId="57" fontId="5" fillId="0" borderId="0" xfId="9" applyNumberFormat="1" applyFont="1" applyFill="1" applyBorder="1" applyAlignment="1" applyProtection="1">
      <alignment vertical="center"/>
      <protection locked="0"/>
    </xf>
    <xf numFmtId="38" fontId="5" fillId="0" borderId="0" xfId="9" applyFont="1" applyFill="1" applyBorder="1" applyAlignment="1" applyProtection="1">
      <alignment vertical="center"/>
      <protection locked="0"/>
    </xf>
    <xf numFmtId="38" fontId="5" fillId="0" borderId="0" xfId="9" applyFont="1" applyAlignment="1" applyProtection="1">
      <alignment vertical="center"/>
      <protection locked="0"/>
    </xf>
    <xf numFmtId="38" fontId="5" fillId="0" borderId="0" xfId="9" applyFont="1" applyBorder="1" applyAlignment="1" applyProtection="1">
      <alignment vertical="center"/>
      <protection locked="0"/>
    </xf>
    <xf numFmtId="38" fontId="5" fillId="0" borderId="0" xfId="9" applyFont="1" applyAlignment="1" applyProtection="1">
      <alignment horizontal="right" vertical="center"/>
      <protection locked="0"/>
    </xf>
    <xf numFmtId="57" fontId="5" fillId="0" borderId="0" xfId="9" applyNumberFormat="1" applyFont="1" applyBorder="1" applyAlignment="1" applyProtection="1">
      <alignment vertical="center"/>
      <protection locked="0"/>
    </xf>
    <xf numFmtId="38" fontId="28" fillId="2" borderId="1" xfId="9" applyFont="1" applyFill="1" applyBorder="1" applyAlignment="1" applyProtection="1">
      <alignment vertical="center"/>
      <protection locked="0"/>
    </xf>
    <xf numFmtId="38" fontId="28" fillId="2" borderId="2" xfId="9" applyFont="1" applyFill="1" applyBorder="1" applyAlignment="1" applyProtection="1">
      <alignment horizontal="center" vertical="center"/>
      <protection locked="0"/>
    </xf>
    <xf numFmtId="176" fontId="28" fillId="2" borderId="2" xfId="8" applyNumberFormat="1" applyFont="1" applyFill="1" applyBorder="1" applyAlignment="1" applyProtection="1">
      <alignment horizontal="right" vertical="center"/>
      <protection locked="0"/>
    </xf>
    <xf numFmtId="176" fontId="28" fillId="2" borderId="1" xfId="8" applyNumberFormat="1" applyFont="1" applyFill="1" applyBorder="1" applyAlignment="1" applyProtection="1">
      <alignment horizontal="right" vertical="center"/>
      <protection locked="0"/>
    </xf>
    <xf numFmtId="57" fontId="28" fillId="2" borderId="2" xfId="9" applyNumberFormat="1" applyFont="1" applyFill="1" applyBorder="1" applyAlignment="1" applyProtection="1">
      <alignment vertical="center"/>
      <protection locked="0"/>
    </xf>
    <xf numFmtId="38" fontId="28" fillId="2" borderId="4" xfId="9" applyFont="1" applyFill="1" applyBorder="1" applyAlignment="1" applyProtection="1">
      <alignment vertical="center"/>
      <protection locked="0"/>
    </xf>
    <xf numFmtId="38" fontId="28" fillId="0" borderId="5" xfId="9" applyFont="1" applyBorder="1" applyAlignment="1" applyProtection="1">
      <alignment vertical="center"/>
      <protection locked="0"/>
    </xf>
    <xf numFmtId="38" fontId="28" fillId="0" borderId="0" xfId="9" applyFont="1" applyAlignment="1" applyProtection="1">
      <alignment vertical="center"/>
      <protection locked="0"/>
    </xf>
    <xf numFmtId="38" fontId="28" fillId="2" borderId="6" xfId="9" applyFont="1" applyFill="1" applyBorder="1" applyAlignment="1" applyProtection="1">
      <alignment horizontal="center" vertical="center" wrapText="1"/>
      <protection locked="0"/>
    </xf>
    <xf numFmtId="38" fontId="28" fillId="2" borderId="6" xfId="9" applyFont="1" applyFill="1" applyBorder="1" applyAlignment="1" applyProtection="1">
      <alignment horizontal="center" vertical="center"/>
      <protection locked="0"/>
    </xf>
    <xf numFmtId="38" fontId="28" fillId="2" borderId="5" xfId="9" applyFont="1" applyFill="1" applyBorder="1" applyAlignment="1" applyProtection="1">
      <alignment horizontal="center" vertical="center"/>
      <protection locked="0"/>
    </xf>
    <xf numFmtId="38" fontId="28" fillId="2" borderId="5" xfId="9" applyFont="1" applyFill="1" applyBorder="1" applyAlignment="1" applyProtection="1">
      <alignment horizontal="center" vertical="center" wrapText="1"/>
      <protection locked="0"/>
    </xf>
    <xf numFmtId="40" fontId="28" fillId="2" borderId="5" xfId="9" applyNumberFormat="1" applyFont="1" applyFill="1" applyBorder="1" applyAlignment="1" applyProtection="1">
      <alignment horizontal="center" vertical="center" wrapText="1"/>
      <protection locked="0"/>
    </xf>
    <xf numFmtId="57" fontId="28" fillId="2" borderId="5" xfId="9" applyNumberFormat="1" applyFont="1" applyFill="1" applyBorder="1" applyAlignment="1" applyProtection="1">
      <alignment horizontal="centerContinuous" vertical="center"/>
      <protection locked="0"/>
    </xf>
    <xf numFmtId="38" fontId="28" fillId="2" borderId="7" xfId="9" applyFont="1" applyFill="1" applyBorder="1" applyAlignment="1" applyProtection="1">
      <alignment horizontal="centerContinuous" vertical="center"/>
      <protection locked="0"/>
    </xf>
    <xf numFmtId="38" fontId="28" fillId="2" borderId="8" xfId="9" applyFont="1" applyFill="1" applyBorder="1" applyAlignment="1" applyProtection="1">
      <alignment vertical="center"/>
      <protection locked="0"/>
    </xf>
    <xf numFmtId="38" fontId="28" fillId="2" borderId="9" xfId="9" applyFont="1" applyFill="1" applyBorder="1" applyAlignment="1" applyProtection="1">
      <alignment horizontal="center" vertical="center"/>
      <protection locked="0"/>
    </xf>
    <xf numFmtId="38" fontId="28" fillId="2" borderId="9" xfId="9" applyFont="1" applyFill="1" applyBorder="1" applyAlignment="1" applyProtection="1">
      <alignment vertical="center"/>
      <protection locked="0"/>
    </xf>
    <xf numFmtId="40" fontId="28" fillId="2" borderId="9" xfId="9" applyNumberFormat="1" applyFont="1" applyFill="1" applyBorder="1" applyAlignment="1" applyProtection="1">
      <alignment horizontal="center" vertical="center"/>
      <protection locked="0"/>
    </xf>
    <xf numFmtId="38" fontId="28" fillId="2" borderId="8" xfId="9" applyFont="1" applyFill="1" applyBorder="1" applyAlignment="1" applyProtection="1">
      <alignment horizontal="center" vertical="center"/>
      <protection locked="0"/>
    </xf>
    <xf numFmtId="0" fontId="28" fillId="2" borderId="9" xfId="8" applyFont="1" applyFill="1" applyBorder="1" applyAlignment="1" applyProtection="1">
      <alignment horizontal="right" vertical="center"/>
      <protection locked="0"/>
    </xf>
    <xf numFmtId="0" fontId="28" fillId="2" borderId="11" xfId="8" applyFont="1" applyFill="1" applyBorder="1" applyProtection="1">
      <alignment vertical="center"/>
      <protection locked="0"/>
    </xf>
    <xf numFmtId="0" fontId="31" fillId="2" borderId="8" xfId="8" applyFont="1" applyFill="1" applyBorder="1" applyAlignment="1" applyProtection="1">
      <alignment horizontal="center" vertical="center"/>
      <protection locked="0"/>
    </xf>
    <xf numFmtId="38" fontId="28" fillId="0" borderId="5" xfId="9" applyFont="1" applyFill="1" applyBorder="1" applyAlignment="1" applyProtection="1">
      <alignment vertical="center"/>
      <protection locked="0"/>
    </xf>
    <xf numFmtId="38" fontId="28" fillId="0" borderId="0" xfId="9" applyFont="1" applyFill="1" applyAlignment="1" applyProtection="1">
      <alignment vertical="center"/>
      <protection locked="0"/>
    </xf>
    <xf numFmtId="38" fontId="28" fillId="0" borderId="13" xfId="9" applyFont="1" applyFill="1" applyBorder="1" applyAlignment="1" applyProtection="1">
      <alignment vertical="top" wrapText="1"/>
      <protection locked="0"/>
    </xf>
    <xf numFmtId="38" fontId="28" fillId="0" borderId="12" xfId="9" applyFont="1" applyFill="1" applyBorder="1" applyAlignment="1" applyProtection="1">
      <alignment horizontal="center" vertical="top" wrapText="1"/>
      <protection locked="0"/>
    </xf>
    <xf numFmtId="38" fontId="28" fillId="0" borderId="13" xfId="9" applyFont="1" applyFill="1" applyBorder="1" applyAlignment="1" applyProtection="1">
      <alignment horizontal="right" vertical="top" wrapText="1"/>
      <protection locked="0"/>
    </xf>
    <xf numFmtId="38" fontId="28" fillId="0" borderId="5" xfId="9" applyFont="1" applyFill="1" applyBorder="1" applyAlignment="1" applyProtection="1">
      <alignment horizontal="right" vertical="top" wrapText="1"/>
      <protection locked="0"/>
    </xf>
    <xf numFmtId="38" fontId="28" fillId="0" borderId="6" xfId="9" applyFont="1" applyFill="1" applyBorder="1" applyAlignment="1" applyProtection="1">
      <alignment horizontal="right" vertical="top" wrapText="1"/>
      <protection locked="0"/>
    </xf>
    <xf numFmtId="57" fontId="28" fillId="0" borderId="6" xfId="9" applyNumberFormat="1" applyFont="1" applyFill="1" applyBorder="1" applyAlignment="1" applyProtection="1">
      <alignment vertical="top" wrapText="1"/>
      <protection locked="0"/>
    </xf>
    <xf numFmtId="38" fontId="28" fillId="0" borderId="7" xfId="9" applyFont="1" applyFill="1" applyBorder="1" applyAlignment="1" applyProtection="1">
      <alignment vertical="top" wrapText="1"/>
      <protection locked="0"/>
    </xf>
    <xf numFmtId="38" fontId="28" fillId="0" borderId="6" xfId="9" applyFont="1" applyFill="1" applyBorder="1" applyAlignment="1" applyProtection="1">
      <alignment vertical="top" wrapText="1"/>
      <protection locked="0"/>
    </xf>
    <xf numFmtId="38" fontId="28" fillId="0" borderId="5" xfId="9" applyFont="1" applyFill="1" applyBorder="1" applyAlignment="1" applyProtection="1">
      <alignment vertical="top" wrapText="1"/>
      <protection locked="0"/>
    </xf>
    <xf numFmtId="38" fontId="28" fillId="0" borderId="0" xfId="9" applyFont="1" applyFill="1" applyBorder="1" applyAlignment="1" applyProtection="1">
      <alignment vertical="top" wrapText="1"/>
      <protection locked="0"/>
    </xf>
    <xf numFmtId="38" fontId="28" fillId="7" borderId="13" xfId="10" applyFont="1" applyFill="1" applyBorder="1" applyAlignment="1" applyProtection="1">
      <alignment vertical="top" wrapText="1"/>
      <protection locked="0"/>
    </xf>
    <xf numFmtId="0" fontId="28" fillId="7" borderId="12" xfId="11" applyFont="1" applyFill="1" applyBorder="1" applyAlignment="1" applyProtection="1">
      <alignment horizontal="left" vertical="top" wrapText="1"/>
      <protection locked="0"/>
    </xf>
    <xf numFmtId="57" fontId="28" fillId="7" borderId="12" xfId="10" applyNumberFormat="1" applyFont="1" applyFill="1" applyBorder="1" applyAlignment="1" applyProtection="1">
      <alignment horizontal="center" vertical="top" wrapText="1"/>
      <protection locked="0"/>
    </xf>
    <xf numFmtId="38" fontId="28" fillId="7" borderId="13" xfId="10" applyFont="1" applyFill="1" applyBorder="1" applyAlignment="1" applyProtection="1">
      <alignment horizontal="center" vertical="top" wrapText="1"/>
      <protection locked="0"/>
    </xf>
    <xf numFmtId="38" fontId="28" fillId="7" borderId="12" xfId="10" applyFont="1" applyFill="1" applyBorder="1" applyAlignment="1" applyProtection="1">
      <alignment horizontal="center" vertical="top" wrapText="1"/>
      <protection locked="0"/>
    </xf>
    <xf numFmtId="38" fontId="28" fillId="7" borderId="12" xfId="10" applyFont="1" applyFill="1" applyBorder="1" applyAlignment="1" applyProtection="1">
      <alignment horizontal="right" vertical="top" wrapText="1"/>
      <protection locked="0"/>
    </xf>
    <xf numFmtId="38" fontId="28" fillId="7" borderId="13" xfId="10" applyFont="1" applyFill="1" applyBorder="1" applyAlignment="1" applyProtection="1">
      <alignment horizontal="right" vertical="top" wrapText="1"/>
      <protection locked="0"/>
    </xf>
    <xf numFmtId="38" fontId="28" fillId="0" borderId="5" xfId="10" applyFont="1" applyFill="1" applyBorder="1" applyAlignment="1" applyProtection="1">
      <alignment vertical="top" wrapText="1"/>
      <protection locked="0"/>
    </xf>
    <xf numFmtId="38" fontId="28" fillId="0" borderId="0" xfId="10" applyFont="1" applyFill="1" applyBorder="1" applyAlignment="1" applyProtection="1">
      <alignment vertical="top" wrapText="1"/>
      <protection locked="0"/>
    </xf>
    <xf numFmtId="38" fontId="5" fillId="0" borderId="8" xfId="9" applyFont="1" applyFill="1" applyBorder="1" applyAlignment="1" applyProtection="1">
      <alignment horizontal="center" vertical="center" wrapText="1"/>
      <protection locked="0"/>
    </xf>
    <xf numFmtId="177" fontId="5" fillId="0" borderId="12" xfId="9" applyNumberFormat="1" applyFont="1" applyFill="1" applyBorder="1" applyAlignment="1" applyProtection="1">
      <alignment vertical="center" wrapText="1"/>
      <protection locked="0"/>
    </xf>
    <xf numFmtId="177" fontId="5" fillId="0" borderId="13" xfId="9" applyNumberFormat="1" applyFont="1" applyFill="1" applyBorder="1" applyAlignment="1" applyProtection="1">
      <alignment vertical="center" wrapText="1"/>
      <protection locked="0"/>
    </xf>
    <xf numFmtId="179" fontId="5" fillId="0" borderId="12" xfId="9" applyNumberFormat="1" applyFont="1" applyFill="1" applyBorder="1" applyAlignment="1" applyProtection="1">
      <alignment vertical="center" wrapText="1"/>
      <protection locked="0"/>
    </xf>
    <xf numFmtId="177" fontId="5" fillId="4" borderId="13" xfId="9" applyNumberFormat="1" applyFont="1" applyFill="1" applyBorder="1" applyAlignment="1" applyProtection="1">
      <alignment vertical="center" wrapText="1"/>
      <protection locked="0"/>
    </xf>
    <xf numFmtId="57" fontId="5" fillId="4" borderId="13" xfId="9" applyNumberFormat="1" applyFont="1" applyFill="1" applyBorder="1" applyAlignment="1" applyProtection="1">
      <alignment horizontal="left" vertical="center" wrapText="1"/>
      <protection locked="0"/>
    </xf>
    <xf numFmtId="57" fontId="5" fillId="4" borderId="35" xfId="9" applyNumberFormat="1" applyFont="1" applyFill="1" applyBorder="1" applyAlignment="1" applyProtection="1">
      <alignment horizontal="left" vertical="center" wrapText="1"/>
      <protection locked="0"/>
    </xf>
    <xf numFmtId="38" fontId="5" fillId="0" borderId="5" xfId="9" applyFont="1" applyFill="1" applyBorder="1" applyAlignment="1" applyProtection="1">
      <alignment horizontal="left" vertical="center" wrapText="1"/>
      <protection locked="0"/>
    </xf>
    <xf numFmtId="38" fontId="5" fillId="0" borderId="0" xfId="9" applyFont="1" applyFill="1" applyBorder="1" applyAlignment="1" applyProtection="1">
      <alignment horizontal="left" vertical="center" wrapText="1"/>
      <protection locked="0"/>
    </xf>
    <xf numFmtId="38" fontId="5" fillId="0" borderId="13" xfId="9" applyFont="1" applyFill="1" applyBorder="1" applyAlignment="1" applyProtection="1">
      <alignment horizontal="center" vertical="center" wrapText="1"/>
      <protection locked="0"/>
    </xf>
    <xf numFmtId="177" fontId="5" fillId="4" borderId="8" xfId="9" applyNumberFormat="1" applyFont="1" applyFill="1" applyBorder="1" applyAlignment="1" applyProtection="1">
      <alignment vertical="center" wrapText="1"/>
      <protection locked="0"/>
    </xf>
    <xf numFmtId="57" fontId="5" fillId="4" borderId="8" xfId="9" applyNumberFormat="1" applyFont="1" applyFill="1" applyBorder="1" applyAlignment="1" applyProtection="1">
      <alignment horizontal="left" vertical="center" wrapText="1"/>
      <protection locked="0"/>
    </xf>
    <xf numFmtId="57" fontId="5" fillId="4" borderId="11" xfId="9" applyNumberFormat="1" applyFont="1" applyFill="1" applyBorder="1" applyAlignment="1" applyProtection="1">
      <alignment horizontal="left" vertical="center" wrapText="1"/>
      <protection locked="0"/>
    </xf>
    <xf numFmtId="38" fontId="5" fillId="6" borderId="12" xfId="9" applyFont="1" applyFill="1" applyBorder="1" applyAlignment="1" applyProtection="1">
      <alignment horizontal="center" vertical="center" wrapText="1"/>
      <protection locked="0"/>
    </xf>
    <xf numFmtId="38" fontId="5" fillId="6" borderId="34" xfId="9" applyFont="1" applyFill="1" applyBorder="1" applyAlignment="1" applyProtection="1">
      <alignment horizontal="left" vertical="center" wrapText="1"/>
      <protection locked="0"/>
    </xf>
    <xf numFmtId="38" fontId="5" fillId="6" borderId="35" xfId="9" applyFont="1" applyFill="1" applyBorder="1" applyAlignment="1" applyProtection="1">
      <alignment horizontal="right" vertical="center" wrapText="1"/>
      <protection locked="0"/>
    </xf>
    <xf numFmtId="177" fontId="5" fillId="6" borderId="34" xfId="9" applyNumberFormat="1" applyFont="1" applyFill="1" applyBorder="1" applyAlignment="1" applyProtection="1">
      <alignment vertical="center" wrapText="1"/>
      <protection locked="0"/>
    </xf>
    <xf numFmtId="177" fontId="5" fillId="6" borderId="34" xfId="9" applyNumberFormat="1" applyFont="1" applyFill="1" applyBorder="1" applyAlignment="1" applyProtection="1">
      <alignment horizontal="center" vertical="center" wrapText="1"/>
      <protection locked="0"/>
    </xf>
    <xf numFmtId="177" fontId="5" fillId="6" borderId="13" xfId="9" applyNumberFormat="1" applyFont="1" applyFill="1" applyBorder="1" applyAlignment="1" applyProtection="1">
      <alignment vertical="center" wrapText="1"/>
      <protection locked="0"/>
    </xf>
    <xf numFmtId="57" fontId="5" fillId="6" borderId="34" xfId="9" applyNumberFormat="1" applyFont="1" applyFill="1" applyBorder="1" applyAlignment="1" applyProtection="1">
      <alignment horizontal="left" vertical="center" wrapText="1"/>
      <protection locked="0"/>
    </xf>
    <xf numFmtId="57" fontId="5" fillId="6" borderId="12" xfId="9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8" applyFont="1" applyAlignment="1" applyProtection="1">
      <protection locked="0"/>
    </xf>
    <xf numFmtId="0" fontId="28" fillId="0" borderId="0" xfId="8" applyFont="1" applyAlignment="1" applyProtection="1">
      <protection locked="0"/>
    </xf>
    <xf numFmtId="0" fontId="28" fillId="0" borderId="0" xfId="8" applyFont="1" applyAlignment="1" applyProtection="1">
      <alignment horizontal="right"/>
      <protection locked="0"/>
    </xf>
    <xf numFmtId="38" fontId="5" fillId="0" borderId="8" xfId="9" applyFont="1" applyFill="1" applyBorder="1" applyAlignment="1" applyProtection="1">
      <alignment horizontal="left" vertical="center" wrapText="1"/>
    </xf>
    <xf numFmtId="0" fontId="5" fillId="0" borderId="9" xfId="8" applyFont="1" applyBorder="1" applyAlignment="1">
      <alignment horizontal="left" vertical="center" wrapText="1"/>
    </xf>
    <xf numFmtId="38" fontId="5" fillId="6" borderId="13" xfId="9" applyFont="1" applyFill="1" applyBorder="1" applyAlignment="1" applyProtection="1">
      <alignment horizontal="left" vertical="center" wrapText="1"/>
    </xf>
    <xf numFmtId="0" fontId="5" fillId="6" borderId="12" xfId="8" applyFont="1" applyFill="1" applyBorder="1" applyAlignment="1">
      <alignment horizontal="left" vertical="center" wrapText="1"/>
    </xf>
    <xf numFmtId="57" fontId="5" fillId="0" borderId="13" xfId="9" applyNumberFormat="1" applyFont="1" applyFill="1" applyBorder="1" applyAlignment="1" applyProtection="1">
      <alignment horizontal="left" vertical="center" wrapText="1"/>
    </xf>
    <xf numFmtId="57" fontId="5" fillId="6" borderId="13" xfId="9" applyNumberFormat="1" applyFont="1" applyFill="1" applyBorder="1" applyAlignment="1" applyProtection="1">
      <alignment horizontal="left" vertical="center" wrapText="1"/>
    </xf>
    <xf numFmtId="57" fontId="5" fillId="6" borderId="8" xfId="9" applyNumberFormat="1" applyFont="1" applyFill="1" applyBorder="1" applyAlignment="1" applyProtection="1">
      <alignment horizontal="left" vertical="center" wrapText="1"/>
    </xf>
    <xf numFmtId="177" fontId="5" fillId="6" borderId="34" xfId="9" applyNumberFormat="1" applyFont="1" applyFill="1" applyBorder="1" applyAlignment="1" applyProtection="1">
      <alignment vertical="center" wrapText="1"/>
    </xf>
    <xf numFmtId="57" fontId="45" fillId="6" borderId="10" xfId="10" applyNumberFormat="1" applyFont="1" applyFill="1" applyBorder="1" applyAlignment="1" applyProtection="1">
      <alignment vertical="center"/>
      <protection locked="0"/>
    </xf>
    <xf numFmtId="38" fontId="45" fillId="6" borderId="10" xfId="10" applyFont="1" applyFill="1" applyBorder="1" applyAlignment="1" applyProtection="1">
      <alignment vertical="center"/>
      <protection locked="0"/>
    </xf>
    <xf numFmtId="38" fontId="45" fillId="0" borderId="10" xfId="10" applyFont="1" applyBorder="1" applyAlignment="1" applyProtection="1">
      <alignment vertical="center"/>
      <protection locked="0"/>
    </xf>
    <xf numFmtId="38" fontId="45" fillId="0" borderId="0" xfId="10" applyFont="1" applyBorder="1" applyAlignment="1" applyProtection="1">
      <alignment vertical="center"/>
      <protection locked="0"/>
    </xf>
    <xf numFmtId="57" fontId="45" fillId="0" borderId="0" xfId="10" applyNumberFormat="1" applyFont="1" applyBorder="1" applyAlignment="1" applyProtection="1">
      <alignment vertical="center"/>
      <protection locked="0"/>
    </xf>
    <xf numFmtId="38" fontId="45" fillId="0" borderId="0" xfId="10" applyFont="1" applyAlignment="1" applyProtection="1">
      <alignment vertical="center"/>
      <protection locked="0"/>
    </xf>
    <xf numFmtId="38" fontId="45" fillId="0" borderId="0" xfId="10" applyFont="1" applyAlignment="1" applyProtection="1">
      <alignment horizontal="right" vertical="center"/>
      <protection locked="0"/>
    </xf>
    <xf numFmtId="38" fontId="28" fillId="2" borderId="1" xfId="10" applyFont="1" applyFill="1" applyBorder="1" applyAlignment="1" applyProtection="1">
      <alignment vertical="center"/>
      <protection locked="0"/>
    </xf>
    <xf numFmtId="57" fontId="28" fillId="2" borderId="1" xfId="10" applyNumberFormat="1" applyFont="1" applyFill="1" applyBorder="1" applyAlignment="1" applyProtection="1">
      <alignment horizontal="center" vertical="center"/>
      <protection locked="0"/>
    </xf>
    <xf numFmtId="57" fontId="28" fillId="2" borderId="2" xfId="10" applyNumberFormat="1" applyFont="1" applyFill="1" applyBorder="1" applyAlignment="1" applyProtection="1">
      <alignment horizontal="center" vertical="center"/>
      <protection locked="0"/>
    </xf>
    <xf numFmtId="57" fontId="28" fillId="2" borderId="3" xfId="10" applyNumberFormat="1" applyFont="1" applyFill="1" applyBorder="1" applyAlignment="1" applyProtection="1">
      <alignment horizontal="center" vertical="center"/>
      <protection locked="0"/>
    </xf>
    <xf numFmtId="38" fontId="28" fillId="2" borderId="1" xfId="10" applyFont="1" applyFill="1" applyBorder="1" applyAlignment="1" applyProtection="1">
      <alignment horizontal="center" vertical="center"/>
      <protection locked="0"/>
    </xf>
    <xf numFmtId="38" fontId="28" fillId="2" borderId="2" xfId="10" applyFont="1" applyFill="1" applyBorder="1" applyAlignment="1" applyProtection="1">
      <alignment horizontal="center" vertical="center"/>
      <protection locked="0"/>
    </xf>
    <xf numFmtId="176" fontId="28" fillId="2" borderId="2" xfId="11" applyNumberFormat="1" applyFont="1" applyFill="1" applyBorder="1" applyAlignment="1" applyProtection="1">
      <alignment horizontal="right" vertical="center"/>
      <protection locked="0"/>
    </xf>
    <xf numFmtId="176" fontId="28" fillId="2" borderId="1" xfId="11" applyNumberFormat="1" applyFont="1" applyFill="1" applyBorder="1" applyAlignment="1" applyProtection="1">
      <alignment horizontal="right" vertical="center"/>
      <protection locked="0"/>
    </xf>
    <xf numFmtId="57" fontId="28" fillId="2" borderId="2" xfId="10" applyNumberFormat="1" applyFont="1" applyFill="1" applyBorder="1" applyAlignment="1" applyProtection="1">
      <alignment vertical="center"/>
      <protection locked="0"/>
    </xf>
    <xf numFmtId="38" fontId="28" fillId="2" borderId="4" xfId="10" applyFont="1" applyFill="1" applyBorder="1" applyAlignment="1" applyProtection="1">
      <alignment vertical="center"/>
      <protection locked="0"/>
    </xf>
    <xf numFmtId="38" fontId="28" fillId="0" borderId="0" xfId="10" applyFont="1" applyAlignment="1" applyProtection="1">
      <alignment vertical="center"/>
      <protection locked="0"/>
    </xf>
    <xf numFmtId="38" fontId="28" fillId="2" borderId="6" xfId="10" applyFont="1" applyFill="1" applyBorder="1" applyAlignment="1" applyProtection="1">
      <alignment horizontal="center" vertical="center" wrapText="1"/>
      <protection locked="0"/>
    </xf>
    <xf numFmtId="57" fontId="28" fillId="2" borderId="5" xfId="10" applyNumberFormat="1" applyFont="1" applyFill="1" applyBorder="1" applyAlignment="1" applyProtection="1">
      <alignment horizontal="center" vertical="center"/>
      <protection locked="0"/>
    </xf>
    <xf numFmtId="57" fontId="28" fillId="2" borderId="5" xfId="10" applyNumberFormat="1" applyFont="1" applyFill="1" applyBorder="1" applyAlignment="1" applyProtection="1">
      <alignment horizontal="centerContinuous" vertical="center" wrapText="1"/>
      <protection locked="0"/>
    </xf>
    <xf numFmtId="57" fontId="28" fillId="2" borderId="0" xfId="10" applyNumberFormat="1" applyFont="1" applyFill="1" applyBorder="1" applyAlignment="1" applyProtection="1">
      <alignment horizontal="centerContinuous" vertical="center" wrapText="1"/>
      <protection locked="0"/>
    </xf>
    <xf numFmtId="57" fontId="28" fillId="2" borderId="6" xfId="10" applyNumberFormat="1" applyFont="1" applyFill="1" applyBorder="1" applyAlignment="1" applyProtection="1">
      <alignment horizontal="center" vertical="center"/>
      <protection locked="0"/>
    </xf>
    <xf numFmtId="38" fontId="28" fillId="2" borderId="6" xfId="10" applyFont="1" applyFill="1" applyBorder="1" applyAlignment="1" applyProtection="1">
      <alignment horizontal="center" vertical="center"/>
      <protection locked="0"/>
    </xf>
    <xf numFmtId="38" fontId="28" fillId="2" borderId="6" xfId="10" applyFont="1" applyFill="1" applyBorder="1" applyAlignment="1" applyProtection="1">
      <alignment vertical="center" wrapText="1"/>
      <protection locked="0"/>
    </xf>
    <xf numFmtId="38" fontId="28" fillId="2" borderId="5" xfId="10" applyFont="1" applyFill="1" applyBorder="1" applyAlignment="1" applyProtection="1">
      <alignment horizontal="center" vertical="center"/>
      <protection locked="0"/>
    </xf>
    <xf numFmtId="38" fontId="28" fillId="2" borderId="5" xfId="10" applyFont="1" applyFill="1" applyBorder="1" applyAlignment="1" applyProtection="1">
      <alignment horizontal="center" vertical="center" wrapText="1"/>
      <protection locked="0"/>
    </xf>
    <xf numFmtId="40" fontId="28" fillId="2" borderId="6" xfId="10" applyNumberFormat="1" applyFont="1" applyFill="1" applyBorder="1" applyAlignment="1" applyProtection="1">
      <alignment horizontal="center" vertical="center" wrapText="1"/>
      <protection locked="0"/>
    </xf>
    <xf numFmtId="57" fontId="28" fillId="2" borderId="5" xfId="10" applyNumberFormat="1" applyFont="1" applyFill="1" applyBorder="1" applyAlignment="1" applyProtection="1">
      <alignment horizontal="centerContinuous" vertical="center"/>
      <protection locked="0"/>
    </xf>
    <xf numFmtId="38" fontId="28" fillId="2" borderId="7" xfId="10" applyFont="1" applyFill="1" applyBorder="1" applyAlignment="1" applyProtection="1">
      <alignment horizontal="centerContinuous" vertical="center"/>
      <protection locked="0"/>
    </xf>
    <xf numFmtId="38" fontId="28" fillId="2" borderId="8" xfId="10" applyFont="1" applyFill="1" applyBorder="1" applyAlignment="1" applyProtection="1">
      <alignment vertical="center"/>
      <protection locked="0"/>
    </xf>
    <xf numFmtId="57" fontId="28" fillId="2" borderId="8" xfId="10" applyNumberFormat="1" applyFont="1" applyFill="1" applyBorder="1" applyAlignment="1" applyProtection="1">
      <alignment horizontal="center" vertical="center"/>
      <protection locked="0"/>
    </xf>
    <xf numFmtId="57" fontId="28" fillId="2" borderId="9" xfId="10" applyNumberFormat="1" applyFont="1" applyFill="1" applyBorder="1" applyAlignment="1" applyProtection="1">
      <alignment horizontal="center" vertical="center"/>
      <protection locked="0"/>
    </xf>
    <xf numFmtId="57" fontId="28" fillId="2" borderId="10" xfId="10" applyNumberFormat="1" applyFont="1" applyFill="1" applyBorder="1" applyAlignment="1" applyProtection="1">
      <alignment horizontal="center" vertical="center"/>
      <protection locked="0"/>
    </xf>
    <xf numFmtId="38" fontId="28" fillId="2" borderId="9" xfId="10" applyFont="1" applyFill="1" applyBorder="1" applyAlignment="1" applyProtection="1">
      <alignment vertical="center"/>
      <protection locked="0"/>
    </xf>
    <xf numFmtId="38" fontId="28" fillId="2" borderId="9" xfId="10" applyFont="1" applyFill="1" applyBorder="1" applyAlignment="1" applyProtection="1">
      <alignment horizontal="center" vertical="center"/>
      <protection locked="0"/>
    </xf>
    <xf numFmtId="40" fontId="28" fillId="2" borderId="9" xfId="10" applyNumberFormat="1" applyFont="1" applyFill="1" applyBorder="1" applyAlignment="1" applyProtection="1">
      <alignment horizontal="center" vertical="center"/>
      <protection locked="0"/>
    </xf>
    <xf numFmtId="38" fontId="28" fillId="2" borderId="9" xfId="10" quotePrefix="1" applyFont="1" applyFill="1" applyBorder="1" applyAlignment="1" applyProtection="1">
      <alignment horizontal="center" vertical="center"/>
      <protection locked="0"/>
    </xf>
    <xf numFmtId="38" fontId="28" fillId="2" borderId="8" xfId="10" applyFont="1" applyFill="1" applyBorder="1" applyAlignment="1" applyProtection="1">
      <alignment horizontal="center" vertical="center"/>
      <protection locked="0"/>
    </xf>
    <xf numFmtId="0" fontId="28" fillId="2" borderId="9" xfId="11" applyFont="1" applyFill="1" applyBorder="1" applyAlignment="1" applyProtection="1">
      <alignment horizontal="right" vertical="center"/>
      <protection locked="0"/>
    </xf>
    <xf numFmtId="0" fontId="28" fillId="2" borderId="11" xfId="11" applyFont="1" applyFill="1" applyBorder="1" applyAlignment="1" applyProtection="1">
      <alignment vertical="center"/>
      <protection locked="0"/>
    </xf>
    <xf numFmtId="0" fontId="31" fillId="2" borderId="8" xfId="11" applyFont="1" applyFill="1" applyBorder="1" applyAlignment="1" applyProtection="1">
      <alignment horizontal="center" vertical="center"/>
      <protection locked="0"/>
    </xf>
    <xf numFmtId="38" fontId="28" fillId="0" borderId="0" xfId="10" applyFont="1" applyFill="1" applyAlignment="1" applyProtection="1">
      <alignment vertical="center"/>
      <protection locked="0"/>
    </xf>
    <xf numFmtId="38" fontId="28" fillId="0" borderId="1" xfId="10" applyFont="1" applyFill="1" applyBorder="1" applyAlignment="1" applyProtection="1">
      <alignment vertical="top" wrapText="1"/>
      <protection locked="0"/>
    </xf>
    <xf numFmtId="0" fontId="28" fillId="0" borderId="5" xfId="11" applyFont="1" applyBorder="1" applyAlignment="1" applyProtection="1">
      <alignment horizontal="left" vertical="top" wrapText="1"/>
      <protection locked="0"/>
    </xf>
    <xf numFmtId="57" fontId="28" fillId="0" borderId="5" xfId="10" applyNumberFormat="1" applyFont="1" applyFill="1" applyBorder="1" applyAlignment="1" applyProtection="1">
      <alignment horizontal="center" vertical="top" wrapText="1"/>
      <protection locked="0"/>
    </xf>
    <xf numFmtId="38" fontId="28" fillId="0" borderId="6" xfId="10" applyFont="1" applyFill="1" applyBorder="1" applyAlignment="1" applyProtection="1">
      <alignment horizontal="center" vertical="top" wrapText="1"/>
      <protection locked="0"/>
    </xf>
    <xf numFmtId="38" fontId="28" fillId="0" borderId="6" xfId="10" applyFont="1" applyFill="1" applyBorder="1" applyAlignment="1" applyProtection="1">
      <alignment vertical="top" wrapText="1"/>
      <protection locked="0"/>
    </xf>
    <xf numFmtId="38" fontId="28" fillId="0" borderId="5" xfId="10" applyFont="1" applyFill="1" applyBorder="1" applyAlignment="1" applyProtection="1">
      <alignment horizontal="center" vertical="top" wrapText="1"/>
      <protection locked="0"/>
    </xf>
    <xf numFmtId="38" fontId="28" fillId="0" borderId="5" xfId="10" applyFont="1" applyFill="1" applyBorder="1" applyAlignment="1" applyProtection="1">
      <alignment horizontal="right" vertical="top" wrapText="1"/>
      <protection locked="0"/>
    </xf>
    <xf numFmtId="38" fontId="28" fillId="0" borderId="6" xfId="10" applyFont="1" applyFill="1" applyBorder="1" applyAlignment="1" applyProtection="1">
      <alignment horizontal="right" vertical="top" wrapText="1"/>
      <protection locked="0"/>
    </xf>
    <xf numFmtId="57" fontId="28" fillId="0" borderId="6" xfId="10" applyNumberFormat="1" applyFont="1" applyFill="1" applyBorder="1" applyAlignment="1" applyProtection="1">
      <alignment vertical="top" wrapText="1"/>
      <protection locked="0"/>
    </xf>
    <xf numFmtId="38" fontId="28" fillId="0" borderId="7" xfId="10" applyFont="1" applyFill="1" applyBorder="1" applyAlignment="1" applyProtection="1">
      <alignment vertical="top" wrapText="1"/>
      <protection locked="0"/>
    </xf>
    <xf numFmtId="57" fontId="28" fillId="7" borderId="13" xfId="10" applyNumberFormat="1" applyFont="1" applyFill="1" applyBorder="1" applyAlignment="1" applyProtection="1">
      <alignment vertical="top" wrapText="1"/>
      <protection locked="0"/>
    </xf>
    <xf numFmtId="38" fontId="28" fillId="7" borderId="35" xfId="10" applyFont="1" applyFill="1" applyBorder="1" applyAlignment="1" applyProtection="1">
      <alignment vertical="top" wrapText="1"/>
      <protection locked="0"/>
    </xf>
    <xf numFmtId="38" fontId="5" fillId="0" borderId="13" xfId="10" applyFont="1" applyFill="1" applyBorder="1" applyAlignment="1" applyProtection="1">
      <alignment horizontal="center" vertical="center" wrapText="1"/>
      <protection locked="0"/>
    </xf>
    <xf numFmtId="0" fontId="5" fillId="0" borderId="13" xfId="10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10" applyNumberFormat="1" applyFont="1" applyFill="1" applyBorder="1" applyAlignment="1" applyProtection="1">
      <alignment horizontal="center" vertical="center" wrapText="1"/>
      <protection locked="0"/>
    </xf>
    <xf numFmtId="12" fontId="5" fillId="0" borderId="13" xfId="10" applyNumberFormat="1" applyFont="1" applyFill="1" applyBorder="1" applyAlignment="1" applyProtection="1">
      <alignment horizontal="center" vertical="center" wrapText="1"/>
      <protection locked="0"/>
    </xf>
    <xf numFmtId="177" fontId="5" fillId="0" borderId="13" xfId="10" applyNumberFormat="1" applyFont="1" applyFill="1" applyBorder="1" applyAlignment="1" applyProtection="1">
      <alignment vertical="center" wrapText="1"/>
      <protection locked="0"/>
    </xf>
    <xf numFmtId="179" fontId="5" fillId="4" borderId="12" xfId="10" applyNumberFormat="1" applyFont="1" applyFill="1" applyBorder="1" applyAlignment="1" applyProtection="1">
      <alignment vertical="center" wrapText="1"/>
      <protection locked="0"/>
    </xf>
    <xf numFmtId="177" fontId="5" fillId="4" borderId="13" xfId="10" applyNumberFormat="1" applyFont="1" applyFill="1" applyBorder="1" applyAlignment="1" applyProtection="1">
      <alignment vertical="center" wrapText="1"/>
      <protection locked="0"/>
    </xf>
    <xf numFmtId="57" fontId="5" fillId="4" borderId="13" xfId="10" applyNumberFormat="1" applyFont="1" applyFill="1" applyBorder="1" applyAlignment="1" applyProtection="1">
      <alignment horizontal="left" vertical="center" wrapText="1"/>
      <protection locked="0"/>
    </xf>
    <xf numFmtId="57" fontId="5" fillId="4" borderId="35" xfId="10" applyNumberFormat="1" applyFont="1" applyFill="1" applyBorder="1" applyAlignment="1" applyProtection="1">
      <alignment horizontal="left" vertical="center" wrapText="1"/>
      <protection locked="0"/>
    </xf>
    <xf numFmtId="38" fontId="5" fillId="0" borderId="0" xfId="10" applyFont="1" applyFill="1" applyBorder="1" applyAlignment="1" applyProtection="1">
      <alignment horizontal="left" vertical="center" wrapText="1"/>
      <protection locked="0"/>
    </xf>
    <xf numFmtId="177" fontId="5" fillId="4" borderId="8" xfId="10" applyNumberFormat="1" applyFont="1" applyFill="1" applyBorder="1" applyAlignment="1" applyProtection="1">
      <alignment vertical="center" wrapText="1"/>
      <protection locked="0"/>
    </xf>
    <xf numFmtId="177" fontId="5" fillId="4" borderId="9" xfId="10" applyNumberFormat="1" applyFont="1" applyFill="1" applyBorder="1" applyAlignment="1" applyProtection="1">
      <alignment vertical="center" wrapText="1"/>
      <protection locked="0"/>
    </xf>
    <xf numFmtId="57" fontId="5" fillId="4" borderId="8" xfId="10" applyNumberFormat="1" applyFont="1" applyFill="1" applyBorder="1" applyAlignment="1" applyProtection="1">
      <alignment horizontal="left" vertical="center" wrapText="1"/>
      <protection locked="0"/>
    </xf>
    <xf numFmtId="57" fontId="5" fillId="4" borderId="11" xfId="10" applyNumberFormat="1" applyFont="1" applyFill="1" applyBorder="1" applyAlignment="1" applyProtection="1">
      <alignment horizontal="left" vertical="center" wrapText="1"/>
      <protection locked="0"/>
    </xf>
    <xf numFmtId="38" fontId="5" fillId="6" borderId="2" xfId="10" applyFont="1" applyFill="1" applyBorder="1" applyAlignment="1" applyProtection="1">
      <alignment horizontal="center" vertical="center" wrapText="1"/>
      <protection locked="0"/>
    </xf>
    <xf numFmtId="0" fontId="5" fillId="6" borderId="3" xfId="11" applyFont="1" applyFill="1" applyBorder="1" applyAlignment="1" applyProtection="1">
      <alignment horizontal="left" vertical="center" wrapText="1"/>
      <protection locked="0"/>
    </xf>
    <xf numFmtId="57" fontId="5" fillId="6" borderId="3" xfId="11" applyNumberFormat="1" applyFont="1" applyFill="1" applyBorder="1" applyAlignment="1" applyProtection="1">
      <alignment horizontal="right" vertical="center" wrapText="1"/>
      <protection locked="0"/>
    </xf>
    <xf numFmtId="0" fontId="5" fillId="6" borderId="3" xfId="10" applyNumberFormat="1" applyFont="1" applyFill="1" applyBorder="1" applyAlignment="1" applyProtection="1">
      <alignment horizontal="left" vertical="center" wrapText="1"/>
      <protection locked="0"/>
    </xf>
    <xf numFmtId="38" fontId="5" fillId="6" borderId="3" xfId="10" applyFont="1" applyFill="1" applyBorder="1" applyAlignment="1" applyProtection="1">
      <alignment horizontal="left" vertical="center" wrapText="1"/>
      <protection locked="0"/>
    </xf>
    <xf numFmtId="0" fontId="5" fillId="6" borderId="3" xfId="10" applyNumberFormat="1" applyFont="1" applyFill="1" applyBorder="1" applyAlignment="1" applyProtection="1">
      <alignment horizontal="center" vertical="center" wrapText="1"/>
      <protection locked="0"/>
    </xf>
    <xf numFmtId="12" fontId="5" fillId="6" borderId="3" xfId="10" applyNumberFormat="1" applyFont="1" applyFill="1" applyBorder="1" applyAlignment="1" applyProtection="1">
      <alignment horizontal="center" vertical="center" wrapText="1"/>
      <protection locked="0"/>
    </xf>
    <xf numFmtId="177" fontId="5" fillId="6" borderId="3" xfId="10" applyNumberFormat="1" applyFont="1" applyFill="1" applyBorder="1" applyAlignment="1" applyProtection="1">
      <alignment vertical="center" wrapText="1"/>
      <protection locked="0"/>
    </xf>
    <xf numFmtId="179" fontId="5" fillId="6" borderId="3" xfId="10" applyNumberFormat="1" applyFont="1" applyFill="1" applyBorder="1" applyAlignment="1" applyProtection="1">
      <alignment vertical="center" wrapText="1"/>
      <protection locked="0"/>
    </xf>
    <xf numFmtId="57" fontId="5" fillId="6" borderId="3" xfId="10" applyNumberFormat="1" applyFont="1" applyFill="1" applyBorder="1" applyAlignment="1" applyProtection="1">
      <alignment horizontal="left" vertical="center" wrapText="1"/>
      <protection locked="0"/>
    </xf>
    <xf numFmtId="38" fontId="5" fillId="6" borderId="4" xfId="10" applyFont="1" applyFill="1" applyBorder="1" applyAlignment="1" applyProtection="1">
      <alignment horizontal="left" vertical="center" wrapText="1"/>
      <protection locked="0"/>
    </xf>
    <xf numFmtId="38" fontId="5" fillId="6" borderId="12" xfId="10" applyFont="1" applyFill="1" applyBorder="1" applyAlignment="1" applyProtection="1">
      <alignment horizontal="center" vertical="center" wrapText="1"/>
      <protection locked="0"/>
    </xf>
    <xf numFmtId="0" fontId="5" fillId="6" borderId="34" xfId="11" applyFont="1" applyFill="1" applyBorder="1" applyAlignment="1" applyProtection="1">
      <alignment horizontal="left" vertical="center" wrapText="1"/>
      <protection locked="0"/>
    </xf>
    <xf numFmtId="57" fontId="5" fillId="6" borderId="34" xfId="11" applyNumberFormat="1" applyFont="1" applyFill="1" applyBorder="1" applyAlignment="1" applyProtection="1">
      <alignment horizontal="right" vertical="center" wrapText="1"/>
      <protection locked="0"/>
    </xf>
    <xf numFmtId="0" fontId="5" fillId="6" borderId="34" xfId="10" applyNumberFormat="1" applyFont="1" applyFill="1" applyBorder="1" applyAlignment="1" applyProtection="1">
      <alignment horizontal="left" vertical="center" wrapText="1"/>
      <protection locked="0"/>
    </xf>
    <xf numFmtId="38" fontId="5" fillId="6" borderId="34" xfId="10" applyFont="1" applyFill="1" applyBorder="1" applyAlignment="1" applyProtection="1">
      <alignment horizontal="left" vertical="center" wrapText="1"/>
      <protection locked="0"/>
    </xf>
    <xf numFmtId="0" fontId="5" fillId="6" borderId="34" xfId="10" applyNumberFormat="1" applyFont="1" applyFill="1" applyBorder="1" applyAlignment="1" applyProtection="1">
      <alignment horizontal="center" vertical="center" wrapText="1"/>
      <protection locked="0"/>
    </xf>
    <xf numFmtId="12" fontId="5" fillId="6" borderId="34" xfId="10" applyNumberFormat="1" applyFont="1" applyFill="1" applyBorder="1" applyAlignment="1" applyProtection="1">
      <alignment horizontal="center" vertical="center" wrapText="1"/>
      <protection locked="0"/>
    </xf>
    <xf numFmtId="177" fontId="5" fillId="6" borderId="34" xfId="10" applyNumberFormat="1" applyFont="1" applyFill="1" applyBorder="1" applyAlignment="1" applyProtection="1">
      <alignment vertical="center" wrapText="1"/>
      <protection locked="0"/>
    </xf>
    <xf numFmtId="177" fontId="5" fillId="6" borderId="34" xfId="10" applyNumberFormat="1" applyFont="1" applyFill="1" applyBorder="1" applyAlignment="1" applyProtection="1">
      <alignment horizontal="center" vertical="center" wrapText="1"/>
      <protection locked="0"/>
    </xf>
    <xf numFmtId="177" fontId="5" fillId="6" borderId="13" xfId="10" applyNumberFormat="1" applyFont="1" applyFill="1" applyBorder="1" applyAlignment="1" applyProtection="1">
      <alignment vertical="center" wrapText="1"/>
      <protection locked="0"/>
    </xf>
    <xf numFmtId="57" fontId="5" fillId="6" borderId="34" xfId="10" applyNumberFormat="1" applyFont="1" applyFill="1" applyBorder="1" applyAlignment="1" applyProtection="1">
      <alignment horizontal="left" vertical="center" wrapText="1"/>
      <protection locked="0"/>
    </xf>
    <xf numFmtId="38" fontId="5" fillId="6" borderId="35" xfId="10" applyFont="1" applyFill="1" applyBorder="1" applyAlignment="1" applyProtection="1">
      <alignment horizontal="left" vertical="center" wrapText="1"/>
      <protection locked="0"/>
    </xf>
    <xf numFmtId="0" fontId="29" fillId="0" borderId="0" xfId="11" applyFont="1" applyProtection="1">
      <protection locked="0"/>
    </xf>
    <xf numFmtId="0" fontId="28" fillId="0" borderId="0" xfId="11" applyFont="1" applyProtection="1">
      <protection locked="0"/>
    </xf>
    <xf numFmtId="0" fontId="41" fillId="0" borderId="0" xfId="11" applyFont="1" applyProtection="1">
      <protection locked="0"/>
    </xf>
    <xf numFmtId="0" fontId="28" fillId="0" borderId="0" xfId="11" applyFont="1" applyAlignment="1" applyProtection="1">
      <alignment horizontal="right"/>
      <protection locked="0"/>
    </xf>
    <xf numFmtId="177" fontId="5" fillId="0" borderId="12" xfId="10" applyNumberFormat="1" applyFont="1" applyFill="1" applyBorder="1" applyAlignment="1" applyProtection="1">
      <alignment vertical="center" wrapText="1"/>
    </xf>
    <xf numFmtId="0" fontId="5" fillId="0" borderId="12" xfId="11" applyFont="1" applyBorder="1" applyAlignment="1">
      <alignment horizontal="left" vertical="center" wrapText="1"/>
    </xf>
    <xf numFmtId="38" fontId="5" fillId="0" borderId="13" xfId="10" applyFont="1" applyFill="1" applyBorder="1" applyAlignment="1" applyProtection="1">
      <alignment horizontal="left" vertical="center" wrapText="1"/>
    </xf>
    <xf numFmtId="177" fontId="32" fillId="0" borderId="12" xfId="10" applyNumberFormat="1" applyFont="1" applyFill="1" applyBorder="1" applyAlignment="1" applyProtection="1">
      <alignment vertical="center" wrapText="1"/>
    </xf>
    <xf numFmtId="57" fontId="5" fillId="0" borderId="13" xfId="10" applyNumberFormat="1" applyFont="1" applyFill="1" applyBorder="1" applyAlignment="1" applyProtection="1">
      <alignment horizontal="left" vertical="center" wrapText="1"/>
    </xf>
    <xf numFmtId="0" fontId="45" fillId="0" borderId="0" xfId="2" applyFont="1" applyProtection="1">
      <alignment vertical="center"/>
      <protection locked="0"/>
    </xf>
    <xf numFmtId="0" fontId="46" fillId="0" borderId="0" xfId="2" applyFont="1" applyProtection="1">
      <alignment vertical="center"/>
      <protection locked="0"/>
    </xf>
    <xf numFmtId="0" fontId="35" fillId="0" borderId="0" xfId="2" applyFont="1" applyProtection="1">
      <alignment vertical="center"/>
      <protection locked="0"/>
    </xf>
    <xf numFmtId="0" fontId="35" fillId="0" borderId="13" xfId="2" applyFont="1" applyBorder="1" applyAlignment="1" applyProtection="1">
      <alignment horizontal="center" vertical="center"/>
      <protection locked="0"/>
    </xf>
    <xf numFmtId="58" fontId="35" fillId="4" borderId="0" xfId="2" applyNumberFormat="1" applyFont="1" applyFill="1" applyProtection="1">
      <alignment vertical="center"/>
      <protection locked="0"/>
    </xf>
    <xf numFmtId="0" fontId="35" fillId="0" borderId="0" xfId="2" applyFont="1" applyAlignment="1" applyProtection="1">
      <alignment horizontal="center" vertical="center"/>
      <protection locked="0"/>
    </xf>
    <xf numFmtId="0" fontId="35" fillId="0" borderId="0" xfId="2" applyFont="1" applyAlignment="1" applyProtection="1">
      <alignment horizontal="right" vertical="center"/>
      <protection locked="0"/>
    </xf>
    <xf numFmtId="0" fontId="35" fillId="8" borderId="0" xfId="2" applyFont="1" applyFill="1" applyAlignment="1" applyProtection="1">
      <alignment horizontal="right" vertical="center"/>
      <protection locked="0"/>
    </xf>
    <xf numFmtId="3" fontId="35" fillId="0" borderId="0" xfId="2" applyNumberFormat="1" applyFont="1" applyAlignment="1" applyProtection="1">
      <alignment horizontal="right" vertical="center"/>
      <protection locked="0"/>
    </xf>
    <xf numFmtId="3" fontId="35" fillId="0" borderId="1" xfId="2" applyNumberFormat="1" applyFont="1" applyBorder="1" applyAlignment="1" applyProtection="1">
      <alignment horizontal="right" vertical="center"/>
      <protection locked="0"/>
    </xf>
    <xf numFmtId="0" fontId="35" fillId="4" borderId="6" xfId="2" applyFont="1" applyFill="1" applyBorder="1" applyAlignment="1" applyProtection="1">
      <alignment horizontal="left" vertical="center" wrapText="1" shrinkToFit="1"/>
      <protection locked="0"/>
    </xf>
    <xf numFmtId="3" fontId="35" fillId="4" borderId="6" xfId="2" applyNumberFormat="1" applyFont="1" applyFill="1" applyBorder="1" applyAlignment="1" applyProtection="1">
      <alignment horizontal="right" vertical="center"/>
      <protection locked="0"/>
    </xf>
    <xf numFmtId="0" fontId="35" fillId="4" borderId="6" xfId="2" applyFont="1" applyFill="1" applyBorder="1" applyAlignment="1" applyProtection="1">
      <alignment horizontal="left" vertical="center" wrapText="1"/>
      <protection locked="0"/>
    </xf>
    <xf numFmtId="0" fontId="35" fillId="4" borderId="8" xfId="2" applyFont="1" applyFill="1" applyBorder="1" applyAlignment="1" applyProtection="1">
      <alignment horizontal="left" vertical="center"/>
      <protection locked="0"/>
    </xf>
    <xf numFmtId="3" fontId="35" fillId="4" borderId="8" xfId="2" applyNumberFormat="1" applyFont="1" applyFill="1" applyBorder="1" applyAlignment="1" applyProtection="1">
      <alignment horizontal="right" vertical="center"/>
      <protection locked="0"/>
    </xf>
    <xf numFmtId="3" fontId="35" fillId="0" borderId="13" xfId="2" applyNumberFormat="1" applyFont="1" applyBorder="1" applyAlignment="1" applyProtection="1">
      <alignment horizontal="right" vertical="center"/>
      <protection locked="0"/>
    </xf>
    <xf numFmtId="177" fontId="35" fillId="0" borderId="0" xfId="2" applyNumberFormat="1" applyFont="1" applyProtection="1">
      <alignment vertical="center"/>
      <protection locked="0"/>
    </xf>
    <xf numFmtId="177" fontId="35" fillId="0" borderId="0" xfId="2" applyNumberFormat="1" applyFont="1" applyAlignment="1" applyProtection="1">
      <alignment horizontal="left" vertical="center"/>
      <protection locked="0"/>
    </xf>
    <xf numFmtId="0" fontId="35" fillId="0" borderId="0" xfId="2" applyFont="1" applyAlignment="1" applyProtection="1">
      <alignment horizontal="left" vertical="center"/>
      <protection locked="0"/>
    </xf>
    <xf numFmtId="3" fontId="35" fillId="0" borderId="0" xfId="2" applyNumberFormat="1" applyFont="1" applyAlignment="1" applyProtection="1">
      <alignment horizontal="left" vertical="center"/>
      <protection locked="0"/>
    </xf>
    <xf numFmtId="3" fontId="35" fillId="0" borderId="13" xfId="2" applyNumberFormat="1" applyFont="1" applyBorder="1" applyAlignment="1" applyProtection="1">
      <alignment horizontal="center" vertical="center"/>
      <protection locked="0"/>
    </xf>
    <xf numFmtId="0" fontId="35" fillId="0" borderId="1" xfId="2" applyFont="1" applyBorder="1" applyAlignment="1" applyProtection="1">
      <alignment horizontal="center" vertical="center"/>
      <protection locked="0"/>
    </xf>
    <xf numFmtId="0" fontId="35" fillId="0" borderId="8" xfId="2" applyFont="1" applyBorder="1" applyAlignment="1" applyProtection="1">
      <alignment horizontal="center" vertical="center" shrinkToFit="1"/>
      <protection locked="0"/>
    </xf>
    <xf numFmtId="3" fontId="35" fillId="0" borderId="13" xfId="2" applyNumberFormat="1" applyFont="1" applyBorder="1" applyProtection="1">
      <alignment vertical="center"/>
      <protection locked="0"/>
    </xf>
    <xf numFmtId="0" fontId="35" fillId="0" borderId="13" xfId="2" applyFont="1" applyBorder="1" applyAlignment="1">
      <alignment horizontal="center" vertical="center"/>
    </xf>
    <xf numFmtId="0" fontId="35" fillId="0" borderId="0" xfId="2" applyFont="1">
      <alignment vertical="center"/>
    </xf>
    <xf numFmtId="0" fontId="35" fillId="0" borderId="1" xfId="2" applyFont="1" applyBorder="1" applyAlignment="1">
      <alignment horizontal="left" vertical="center" shrinkToFit="1"/>
    </xf>
    <xf numFmtId="3" fontId="35" fillId="0" borderId="1" xfId="2" applyNumberFormat="1" applyFont="1" applyBorder="1" applyAlignment="1">
      <alignment horizontal="right" vertical="center"/>
    </xf>
    <xf numFmtId="3" fontId="35" fillId="0" borderId="13" xfId="2" applyNumberFormat="1" applyFont="1" applyBorder="1" applyAlignment="1">
      <alignment horizontal="right" vertical="center"/>
    </xf>
    <xf numFmtId="0" fontId="35" fillId="0" borderId="13" xfId="2" applyFont="1" applyBorder="1" applyAlignment="1">
      <alignment horizontal="left" vertical="center"/>
    </xf>
    <xf numFmtId="177" fontId="35" fillId="0" borderId="13" xfId="2" applyNumberFormat="1" applyFont="1" applyBorder="1" applyAlignment="1">
      <alignment horizontal="right" vertical="center"/>
    </xf>
    <xf numFmtId="0" fontId="44" fillId="0" borderId="0" xfId="2" applyFont="1" applyProtection="1">
      <alignment vertical="center"/>
      <protection locked="0"/>
    </xf>
    <xf numFmtId="0" fontId="40" fillId="0" borderId="0" xfId="2" applyFont="1" applyProtection="1">
      <alignment vertical="center"/>
      <protection locked="0"/>
    </xf>
    <xf numFmtId="0" fontId="10" fillId="0" borderId="0" xfId="2" applyFont="1" applyProtection="1">
      <alignment vertical="center"/>
      <protection locked="0"/>
    </xf>
    <xf numFmtId="0" fontId="9" fillId="0" borderId="0" xfId="2" applyProtection="1">
      <alignment vertical="center"/>
      <protection locked="0"/>
    </xf>
    <xf numFmtId="0" fontId="10" fillId="0" borderId="1" xfId="2" applyFont="1" applyBorder="1" applyAlignment="1" applyProtection="1">
      <alignment horizontal="center" vertical="center" wrapText="1"/>
      <protection locked="0"/>
    </xf>
    <xf numFmtId="0" fontId="10" fillId="0" borderId="1" xfId="2" applyFont="1" applyBorder="1" applyAlignment="1" applyProtection="1">
      <alignment vertical="center" wrapText="1"/>
      <protection locked="0"/>
    </xf>
    <xf numFmtId="0" fontId="10" fillId="0" borderId="3" xfId="2" applyFont="1" applyBorder="1" applyProtection="1">
      <alignment vertical="center"/>
      <protection locked="0"/>
    </xf>
    <xf numFmtId="0" fontId="10" fillId="0" borderId="6" xfId="2" applyFont="1" applyBorder="1" applyAlignment="1" applyProtection="1">
      <alignment vertical="center" wrapText="1"/>
      <protection locked="0"/>
    </xf>
    <xf numFmtId="0" fontId="10" fillId="0" borderId="7" xfId="2" applyFont="1" applyBorder="1" applyProtection="1">
      <alignment vertical="center"/>
      <protection locked="0"/>
    </xf>
    <xf numFmtId="0" fontId="10" fillId="4" borderId="13" xfId="2" applyFont="1" applyFill="1" applyBorder="1" applyProtection="1">
      <alignment vertical="center"/>
      <protection locked="0"/>
    </xf>
    <xf numFmtId="0" fontId="10" fillId="0" borderId="8" xfId="2" applyFont="1" applyBorder="1" applyAlignment="1" applyProtection="1">
      <alignment vertical="center" wrapText="1"/>
      <protection locked="0"/>
    </xf>
    <xf numFmtId="0" fontId="10" fillId="0" borderId="11" xfId="2" applyFont="1" applyBorder="1" applyProtection="1">
      <alignment vertical="center"/>
      <protection locked="0"/>
    </xf>
    <xf numFmtId="0" fontId="10" fillId="0" borderId="10" xfId="2" applyFont="1" applyBorder="1" applyProtection="1">
      <alignment vertical="center"/>
      <protection locked="0"/>
    </xf>
    <xf numFmtId="0" fontId="10" fillId="0" borderId="12" xfId="2" applyFont="1" applyBorder="1" applyProtection="1">
      <alignment vertical="center"/>
      <protection locked="0"/>
    </xf>
    <xf numFmtId="0" fontId="10" fillId="0" borderId="34" xfId="2" applyFont="1" applyBorder="1" applyProtection="1">
      <alignment vertical="center"/>
      <protection locked="0"/>
    </xf>
    <xf numFmtId="0" fontId="10" fillId="0" borderId="35" xfId="2" applyFont="1" applyBorder="1" applyProtection="1">
      <alignment vertical="center"/>
      <protection locked="0"/>
    </xf>
    <xf numFmtId="0" fontId="10" fillId="0" borderId="4" xfId="2" applyFont="1" applyBorder="1">
      <alignment vertical="center"/>
    </xf>
    <xf numFmtId="0" fontId="10" fillId="0" borderId="3" xfId="2" applyFont="1" applyBorder="1">
      <alignment vertical="center"/>
    </xf>
    <xf numFmtId="0" fontId="10" fillId="0" borderId="7" xfId="2" applyFont="1" applyBorder="1">
      <alignment vertical="center"/>
    </xf>
    <xf numFmtId="0" fontId="10" fillId="0" borderId="0" xfId="2" applyFont="1">
      <alignment vertical="center"/>
    </xf>
    <xf numFmtId="182" fontId="10" fillId="0" borderId="0" xfId="2" applyNumberFormat="1" applyFont="1">
      <alignment vertical="center"/>
    </xf>
    <xf numFmtId="0" fontId="10" fillId="0" borderId="0" xfId="2" quotePrefix="1" applyFont="1">
      <alignment vertical="center"/>
    </xf>
    <xf numFmtId="0" fontId="10" fillId="0" borderId="11" xfId="2" applyFont="1" applyBorder="1">
      <alignment vertical="center"/>
    </xf>
    <xf numFmtId="0" fontId="10" fillId="0" borderId="10" xfId="2" applyFont="1" applyBorder="1">
      <alignment vertical="center"/>
    </xf>
    <xf numFmtId="182" fontId="10" fillId="0" borderId="7" xfId="2" applyNumberFormat="1" applyFont="1" applyBorder="1">
      <alignment vertical="center"/>
    </xf>
    <xf numFmtId="3" fontId="10" fillId="0" borderId="13" xfId="2" applyNumberFormat="1" applyFont="1" applyBorder="1">
      <alignment vertical="center"/>
    </xf>
    <xf numFmtId="3" fontId="14" fillId="0" borderId="13" xfId="2" applyNumberFormat="1" applyFont="1" applyBorder="1">
      <alignment vertical="center"/>
    </xf>
    <xf numFmtId="182" fontId="10" fillId="5" borderId="4" xfId="2" applyNumberFormat="1" applyFont="1" applyFill="1" applyBorder="1">
      <alignment vertical="center"/>
    </xf>
    <xf numFmtId="181" fontId="21" fillId="0" borderId="13" xfId="2" applyNumberFormat="1" applyFont="1" applyBorder="1" applyAlignment="1">
      <alignment vertical="center" wrapText="1"/>
    </xf>
    <xf numFmtId="181" fontId="20" fillId="0" borderId="13" xfId="2" applyNumberFormat="1" applyFont="1" applyBorder="1" applyAlignment="1">
      <alignment vertical="center" wrapText="1"/>
    </xf>
    <xf numFmtId="0" fontId="21" fillId="0" borderId="1" xfId="2" applyFont="1" applyBorder="1" applyAlignment="1">
      <alignment horizontal="right" vertical="top" wrapText="1"/>
    </xf>
    <xf numFmtId="0" fontId="21" fillId="0" borderId="6" xfId="2" applyFont="1" applyBorder="1" applyAlignment="1">
      <alignment horizontal="right" vertical="top" wrapText="1"/>
    </xf>
    <xf numFmtId="180" fontId="21" fillId="0" borderId="6" xfId="2" applyNumberFormat="1" applyFont="1" applyBorder="1" applyAlignment="1">
      <alignment vertical="center" wrapText="1"/>
    </xf>
    <xf numFmtId="181" fontId="21" fillId="0" borderId="6" xfId="2" applyNumberFormat="1" applyFont="1" applyBorder="1" applyAlignment="1">
      <alignment vertical="center" wrapText="1"/>
    </xf>
    <xf numFmtId="177" fontId="5" fillId="5" borderId="13" xfId="10" applyNumberFormat="1" applyFont="1" applyFill="1" applyBorder="1" applyAlignment="1" applyProtection="1">
      <alignment vertical="center" wrapText="1"/>
    </xf>
    <xf numFmtId="0" fontId="54" fillId="0" borderId="0" xfId="2" applyFont="1" applyProtection="1">
      <alignment vertical="center"/>
      <protection locked="0"/>
    </xf>
    <xf numFmtId="0" fontId="9" fillId="0" borderId="12" xfId="8" applyFont="1" applyBorder="1" applyAlignment="1" applyProtection="1">
      <alignment horizontal="left" vertical="center"/>
      <protection locked="0"/>
    </xf>
    <xf numFmtId="0" fontId="9" fillId="0" borderId="34" xfId="8" applyFont="1" applyBorder="1" applyAlignment="1" applyProtection="1">
      <alignment horizontal="left" vertical="center"/>
      <protection locked="0"/>
    </xf>
    <xf numFmtId="0" fontId="9" fillId="0" borderId="35" xfId="8" applyFont="1" applyBorder="1" applyAlignment="1" applyProtection="1">
      <alignment horizontal="left" vertical="center"/>
      <protection locked="0"/>
    </xf>
    <xf numFmtId="0" fontId="9" fillId="0" borderId="2" xfId="8" applyFont="1" applyBorder="1" applyAlignment="1" applyProtection="1">
      <alignment horizontal="left" vertical="center"/>
      <protection locked="0"/>
    </xf>
    <xf numFmtId="0" fontId="9" fillId="0" borderId="3" xfId="8" applyFont="1" applyBorder="1" applyAlignment="1" applyProtection="1">
      <alignment horizontal="left" vertical="center"/>
      <protection locked="0"/>
    </xf>
    <xf numFmtId="0" fontId="9" fillId="0" borderId="4" xfId="8" applyFont="1" applyBorder="1" applyAlignment="1" applyProtection="1">
      <alignment horizontal="left" vertical="center"/>
      <protection locked="0"/>
    </xf>
    <xf numFmtId="0" fontId="9" fillId="0" borderId="5" xfId="8" applyFont="1" applyBorder="1" applyAlignment="1" applyProtection="1">
      <alignment horizontal="left" vertical="center"/>
      <protection locked="0"/>
    </xf>
    <xf numFmtId="0" fontId="9" fillId="0" borderId="0" xfId="8" applyFont="1" applyAlignment="1" applyProtection="1">
      <alignment horizontal="left" vertical="center"/>
      <protection locked="0"/>
    </xf>
    <xf numFmtId="0" fontId="9" fillId="0" borderId="7" xfId="8" applyFont="1" applyBorder="1" applyAlignment="1" applyProtection="1">
      <alignment horizontal="left" vertical="center"/>
      <protection locked="0"/>
    </xf>
    <xf numFmtId="0" fontId="9" fillId="0" borderId="9" xfId="8" applyFont="1" applyBorder="1" applyAlignment="1" applyProtection="1">
      <alignment horizontal="left" vertical="center"/>
      <protection locked="0"/>
    </xf>
    <xf numFmtId="0" fontId="9" fillId="0" borderId="10" xfId="8" applyFont="1" applyBorder="1" applyAlignment="1" applyProtection="1">
      <alignment horizontal="left" vertical="center"/>
      <protection locked="0"/>
    </xf>
    <xf numFmtId="0" fontId="9" fillId="0" borderId="11" xfId="8" applyFont="1" applyBorder="1" applyAlignment="1" applyProtection="1">
      <alignment horizontal="left" vertical="center"/>
      <protection locked="0"/>
    </xf>
    <xf numFmtId="0" fontId="9" fillId="0" borderId="13" xfId="8" applyFont="1" applyBorder="1" applyAlignment="1" applyProtection="1">
      <alignment horizontal="left" vertical="center"/>
      <protection locked="0"/>
    </xf>
    <xf numFmtId="0" fontId="9" fillId="0" borderId="5" xfId="8" applyFont="1" applyBorder="1" applyAlignment="1" applyProtection="1">
      <alignment horizontal="left" vertical="center" wrapText="1"/>
      <protection locked="0"/>
    </xf>
    <xf numFmtId="0" fontId="9" fillId="0" borderId="0" xfId="8" applyFont="1" applyAlignment="1" applyProtection="1">
      <alignment horizontal="left" vertical="center" wrapText="1"/>
      <protection locked="0"/>
    </xf>
    <xf numFmtId="0" fontId="9" fillId="8" borderId="12" xfId="8" applyFont="1" applyFill="1" applyBorder="1" applyAlignment="1" applyProtection="1">
      <alignment horizontal="left" vertical="center"/>
      <protection locked="0"/>
    </xf>
    <xf numFmtId="0" fontId="9" fillId="8" borderId="34" xfId="8" applyFont="1" applyFill="1" applyBorder="1" applyAlignment="1" applyProtection="1">
      <alignment horizontal="left" vertical="center"/>
      <protection locked="0"/>
    </xf>
    <xf numFmtId="0" fontId="9" fillId="8" borderId="35" xfId="8" applyFont="1" applyFill="1" applyBorder="1" applyAlignment="1" applyProtection="1">
      <alignment horizontal="left" vertical="center"/>
      <protection locked="0"/>
    </xf>
    <xf numFmtId="0" fontId="9" fillId="0" borderId="12" xfId="8" applyFont="1" applyFill="1" applyBorder="1" applyAlignment="1">
      <alignment horizontal="left" vertical="center"/>
    </xf>
    <xf numFmtId="0" fontId="9" fillId="0" borderId="34" xfId="8" applyFont="1" applyFill="1" applyBorder="1" applyAlignment="1">
      <alignment horizontal="left" vertical="center"/>
    </xf>
    <xf numFmtId="0" fontId="9" fillId="0" borderId="35" xfId="8" applyFont="1" applyFill="1" applyBorder="1" applyAlignment="1">
      <alignment horizontal="left" vertical="center"/>
    </xf>
    <xf numFmtId="58" fontId="9" fillId="8" borderId="12" xfId="8" applyNumberFormat="1" applyFont="1" applyFill="1" applyBorder="1" applyAlignment="1" applyProtection="1">
      <alignment horizontal="left" vertical="center"/>
      <protection locked="0"/>
    </xf>
    <xf numFmtId="58" fontId="9" fillId="8" borderId="34" xfId="8" applyNumberFormat="1" applyFont="1" applyFill="1" applyBorder="1" applyAlignment="1" applyProtection="1">
      <alignment horizontal="left" vertical="center"/>
      <protection locked="0"/>
    </xf>
    <xf numFmtId="58" fontId="9" fillId="8" borderId="35" xfId="8" applyNumberFormat="1" applyFont="1" applyFill="1" applyBorder="1" applyAlignment="1" applyProtection="1">
      <alignment horizontal="left" vertical="center"/>
      <protection locked="0"/>
    </xf>
    <xf numFmtId="58" fontId="9" fillId="0" borderId="34" xfId="8" applyNumberFormat="1" applyFont="1" applyBorder="1" applyAlignment="1" applyProtection="1">
      <alignment horizontal="center" vertical="center"/>
      <protection locked="0"/>
    </xf>
    <xf numFmtId="58" fontId="9" fillId="0" borderId="35" xfId="8" applyNumberFormat="1" applyFont="1" applyBorder="1" applyAlignment="1" applyProtection="1">
      <alignment horizontal="center" vertical="center"/>
      <protection locked="0"/>
    </xf>
    <xf numFmtId="0" fontId="39" fillId="0" borderId="0" xfId="2" applyFont="1" applyAlignment="1" applyProtection="1">
      <alignment horizontal="center" vertical="center"/>
      <protection locked="0"/>
    </xf>
    <xf numFmtId="0" fontId="21" fillId="0" borderId="13" xfId="2" applyFont="1" applyBorder="1" applyAlignment="1" applyProtection="1">
      <alignment horizontal="center" vertical="center" wrapText="1"/>
      <protection locked="0"/>
    </xf>
    <xf numFmtId="0" fontId="21" fillId="0" borderId="3" xfId="2" applyFont="1" applyBorder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0" fillId="0" borderId="13" xfId="2" applyFont="1" applyBorder="1" applyAlignment="1" applyProtection="1">
      <alignment horizontal="center" vertical="center" wrapText="1"/>
      <protection locked="0"/>
    </xf>
    <xf numFmtId="0" fontId="27" fillId="0" borderId="13" xfId="2" applyFont="1" applyBorder="1" applyAlignment="1" applyProtection="1">
      <alignment horizontal="center" vertical="center" wrapText="1"/>
      <protection locked="0"/>
    </xf>
    <xf numFmtId="0" fontId="21" fillId="0" borderId="12" xfId="2" applyFont="1" applyBorder="1" applyAlignment="1" applyProtection="1">
      <alignment horizontal="center" vertical="center" wrapText="1"/>
      <protection locked="0"/>
    </xf>
    <xf numFmtId="0" fontId="21" fillId="0" borderId="34" xfId="2" applyFont="1" applyBorder="1" applyAlignment="1" applyProtection="1">
      <alignment horizontal="center" vertical="center" wrapText="1"/>
      <protection locked="0"/>
    </xf>
    <xf numFmtId="0" fontId="21" fillId="0" borderId="35" xfId="2" applyFont="1" applyBorder="1" applyAlignment="1" applyProtection="1">
      <alignment horizontal="center" vertical="center" wrapText="1"/>
      <protection locked="0"/>
    </xf>
    <xf numFmtId="0" fontId="21" fillId="0" borderId="0" xfId="2" applyFont="1" applyAlignment="1" applyProtection="1">
      <alignment vertical="center" wrapText="1"/>
      <protection locked="0"/>
    </xf>
    <xf numFmtId="0" fontId="21" fillId="0" borderId="5" xfId="2" applyFont="1" applyBorder="1" applyAlignment="1" applyProtection="1">
      <alignment horizontal="right" vertical="top" wrapText="1"/>
      <protection locked="0"/>
    </xf>
    <xf numFmtId="0" fontId="21" fillId="0" borderId="7" xfId="2" applyFont="1" applyBorder="1" applyAlignment="1" applyProtection="1">
      <alignment horizontal="right" vertical="top" wrapText="1"/>
      <protection locked="0"/>
    </xf>
    <xf numFmtId="0" fontId="21" fillId="0" borderId="12" xfId="2" applyFont="1" applyBorder="1" applyAlignment="1">
      <alignment vertical="center" wrapText="1"/>
    </xf>
    <xf numFmtId="0" fontId="21" fillId="0" borderId="34" xfId="2" applyFont="1" applyBorder="1" applyAlignment="1">
      <alignment vertical="center" wrapText="1"/>
    </xf>
    <xf numFmtId="0" fontId="21" fillId="0" borderId="35" xfId="2" applyFont="1" applyBorder="1" applyAlignment="1">
      <alignment vertical="center" wrapText="1"/>
    </xf>
    <xf numFmtId="0" fontId="23" fillId="0" borderId="5" xfId="2" applyFont="1" applyBorder="1" applyAlignment="1" applyProtection="1">
      <alignment horizontal="right" vertical="center" wrapText="1"/>
      <protection locked="0"/>
    </xf>
    <xf numFmtId="0" fontId="21" fillId="0" borderId="0" xfId="2" applyFont="1" applyAlignment="1" applyProtection="1">
      <alignment horizontal="right" vertical="center" wrapText="1"/>
      <protection locked="0"/>
    </xf>
    <xf numFmtId="0" fontId="23" fillId="0" borderId="9" xfId="2" applyFont="1" applyBorder="1" applyAlignment="1" applyProtection="1">
      <alignment horizontal="right" vertical="center" wrapText="1"/>
      <protection locked="0"/>
    </xf>
    <xf numFmtId="0" fontId="21" fillId="0" borderId="10" xfId="2" applyFont="1" applyBorder="1" applyAlignment="1" applyProtection="1">
      <alignment horizontal="right" vertical="center" wrapText="1"/>
      <protection locked="0"/>
    </xf>
    <xf numFmtId="58" fontId="21" fillId="3" borderId="34" xfId="2" applyNumberFormat="1" applyFont="1" applyFill="1" applyBorder="1" applyAlignment="1" applyProtection="1">
      <alignment horizontal="center" vertical="center" wrapText="1"/>
      <protection locked="0"/>
    </xf>
    <xf numFmtId="0" fontId="21" fillId="3" borderId="34" xfId="2" applyFont="1" applyFill="1" applyBorder="1" applyAlignment="1" applyProtection="1">
      <alignment horizontal="center" vertical="center" wrapText="1"/>
      <protection locked="0"/>
    </xf>
    <xf numFmtId="0" fontId="21" fillId="0" borderId="12" xfId="2" applyFont="1" applyBorder="1" applyAlignment="1" applyProtection="1">
      <alignment vertical="center" wrapText="1"/>
      <protection locked="0"/>
    </xf>
    <xf numFmtId="0" fontId="21" fillId="0" borderId="34" xfId="2" applyFont="1" applyBorder="1" applyAlignment="1" applyProtection="1">
      <alignment vertical="center" wrapText="1"/>
      <protection locked="0"/>
    </xf>
    <xf numFmtId="0" fontId="21" fillId="0" borderId="35" xfId="2" applyFont="1" applyBorder="1" applyAlignment="1" applyProtection="1">
      <alignment vertical="center" wrapText="1"/>
      <protection locked="0"/>
    </xf>
    <xf numFmtId="0" fontId="21" fillId="0" borderId="13" xfId="2" applyFont="1" applyBorder="1" applyAlignment="1">
      <alignment vertical="center" wrapText="1"/>
    </xf>
    <xf numFmtId="0" fontId="21" fillId="3" borderId="12" xfId="2" applyFont="1" applyFill="1" applyBorder="1" applyAlignment="1" applyProtection="1">
      <alignment horizontal="center" vertical="center" wrapText="1"/>
      <protection locked="0"/>
    </xf>
    <xf numFmtId="0" fontId="21" fillId="3" borderId="35" xfId="2" applyFont="1" applyFill="1" applyBorder="1" applyAlignment="1" applyProtection="1">
      <alignment horizontal="center" vertical="center" wrapText="1"/>
      <protection locked="0"/>
    </xf>
    <xf numFmtId="0" fontId="21" fillId="0" borderId="3" xfId="2" applyFont="1" applyBorder="1" applyAlignment="1" applyProtection="1">
      <alignment vertical="center" wrapText="1"/>
      <protection locked="0"/>
    </xf>
    <xf numFmtId="0" fontId="21" fillId="0" borderId="4" xfId="2" applyFont="1" applyBorder="1" applyAlignment="1" applyProtection="1">
      <alignment vertical="center" wrapText="1"/>
      <protection locked="0"/>
    </xf>
    <xf numFmtId="0" fontId="21" fillId="3" borderId="10" xfId="2" applyFont="1" applyFill="1" applyBorder="1" applyAlignment="1" applyProtection="1">
      <alignment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34" xfId="0" applyFont="1" applyBorder="1" applyAlignment="1" applyProtection="1">
      <alignment horizontal="center" vertical="center" wrapText="1"/>
      <protection locked="0"/>
    </xf>
    <xf numFmtId="0" fontId="21" fillId="0" borderId="35" xfId="0" applyFont="1" applyBorder="1" applyAlignment="1" applyProtection="1">
      <alignment horizontal="center" vertical="center" wrapText="1"/>
      <protection locked="0"/>
    </xf>
    <xf numFmtId="178" fontId="21" fillId="3" borderId="5" xfId="2" applyNumberFormat="1" applyFont="1" applyFill="1" applyBorder="1" applyAlignment="1" applyProtection="1">
      <alignment vertical="center" wrapText="1"/>
      <protection locked="0"/>
    </xf>
    <xf numFmtId="178" fontId="21" fillId="3" borderId="7" xfId="2" applyNumberFormat="1" applyFont="1" applyFill="1" applyBorder="1" applyAlignment="1" applyProtection="1">
      <alignment vertical="center" wrapText="1"/>
      <protection locked="0"/>
    </xf>
    <xf numFmtId="178" fontId="21" fillId="0" borderId="13" xfId="2" applyNumberFormat="1" applyFont="1" applyBorder="1" applyAlignment="1">
      <alignment vertical="center" wrapText="1"/>
    </xf>
    <xf numFmtId="0" fontId="21" fillId="0" borderId="2" xfId="2" applyFont="1" applyBorder="1" applyAlignment="1" applyProtection="1">
      <alignment vertical="center" wrapText="1"/>
      <protection locked="0"/>
    </xf>
    <xf numFmtId="0" fontId="21" fillId="0" borderId="2" xfId="2" applyFont="1" applyBorder="1" applyAlignment="1">
      <alignment horizontal="right" vertical="top" wrapText="1"/>
    </xf>
    <xf numFmtId="0" fontId="21" fillId="0" borderId="4" xfId="2" applyFont="1" applyBorder="1" applyAlignment="1">
      <alignment horizontal="right" vertical="top" wrapText="1"/>
    </xf>
    <xf numFmtId="0" fontId="21" fillId="0" borderId="6" xfId="2" applyFont="1" applyBorder="1" applyAlignment="1" applyProtection="1">
      <alignment horizontal="center" vertical="center" textRotation="255" wrapText="1"/>
      <protection locked="0"/>
    </xf>
    <xf numFmtId="0" fontId="21" fillId="6" borderId="0" xfId="2" applyFont="1" applyFill="1" applyAlignment="1" applyProtection="1">
      <alignment vertical="center" wrapText="1"/>
      <protection locked="0"/>
    </xf>
    <xf numFmtId="178" fontId="21" fillId="6" borderId="5" xfId="2" applyNumberFormat="1" applyFont="1" applyFill="1" applyBorder="1" applyAlignment="1" applyProtection="1">
      <alignment vertical="center" wrapText="1"/>
      <protection locked="0"/>
    </xf>
    <xf numFmtId="178" fontId="21" fillId="6" borderId="7" xfId="2" applyNumberFormat="1" applyFont="1" applyFill="1" applyBorder="1" applyAlignment="1" applyProtection="1">
      <alignment vertical="center" wrapText="1"/>
      <protection locked="0"/>
    </xf>
    <xf numFmtId="0" fontId="21" fillId="3" borderId="0" xfId="2" applyFont="1" applyFill="1" applyAlignment="1" applyProtection="1">
      <alignment vertical="center" wrapText="1"/>
      <protection locked="0"/>
    </xf>
    <xf numFmtId="0" fontId="21" fillId="3" borderId="5" xfId="2" applyFont="1" applyFill="1" applyBorder="1" applyAlignment="1" applyProtection="1">
      <alignment vertical="center" wrapText="1"/>
      <protection locked="0"/>
    </xf>
    <xf numFmtId="0" fontId="21" fillId="3" borderId="7" xfId="2" applyFont="1" applyFill="1" applyBorder="1" applyAlignment="1" applyProtection="1">
      <alignment vertical="center" wrapText="1"/>
      <protection locked="0"/>
    </xf>
    <xf numFmtId="181" fontId="21" fillId="3" borderId="5" xfId="2" applyNumberFormat="1" applyFont="1" applyFill="1" applyBorder="1" applyAlignment="1" applyProtection="1">
      <alignment vertical="center" wrapText="1"/>
      <protection locked="0"/>
    </xf>
    <xf numFmtId="181" fontId="21" fillId="3" borderId="7" xfId="2" applyNumberFormat="1" applyFont="1" applyFill="1" applyBorder="1" applyAlignment="1" applyProtection="1">
      <alignment vertical="center" wrapText="1"/>
      <protection locked="0"/>
    </xf>
    <xf numFmtId="0" fontId="21" fillId="0" borderId="5" xfId="2" applyFont="1" applyBorder="1" applyAlignment="1" applyProtection="1">
      <alignment horizontal="center" vertical="center" textRotation="255" wrapText="1"/>
      <protection locked="0"/>
    </xf>
    <xf numFmtId="179" fontId="20" fillId="0" borderId="5" xfId="2" applyNumberFormat="1" applyFont="1" applyBorder="1" applyAlignment="1" applyProtection="1">
      <alignment horizontal="right" vertical="center" wrapText="1"/>
      <protection locked="0"/>
    </xf>
    <xf numFmtId="179" fontId="20" fillId="0" borderId="0" xfId="2" applyNumberFormat="1" applyFont="1" applyAlignment="1" applyProtection="1">
      <alignment horizontal="right" vertical="center" wrapText="1"/>
      <protection locked="0"/>
    </xf>
    <xf numFmtId="179" fontId="20" fillId="0" borderId="7" xfId="2" applyNumberFormat="1" applyFont="1" applyBorder="1" applyAlignment="1" applyProtection="1">
      <alignment horizontal="right" vertical="center" wrapText="1"/>
      <protection locked="0"/>
    </xf>
    <xf numFmtId="0" fontId="20" fillId="0" borderId="5" xfId="2" applyFont="1" applyBorder="1" applyAlignment="1" applyProtection="1">
      <alignment horizontal="center" vertical="center" wrapText="1"/>
      <protection locked="0"/>
    </xf>
    <xf numFmtId="0" fontId="20" fillId="0" borderId="7" xfId="2" applyFont="1" applyBorder="1" applyAlignment="1" applyProtection="1">
      <alignment horizontal="center" vertical="center" wrapText="1"/>
      <protection locked="0"/>
    </xf>
    <xf numFmtId="181" fontId="20" fillId="0" borderId="12" xfId="2" applyNumberFormat="1" applyFont="1" applyBorder="1" applyAlignment="1">
      <alignment vertical="center" wrapText="1"/>
    </xf>
    <xf numFmtId="181" fontId="20" fillId="0" borderId="35" xfId="2" applyNumberFormat="1" applyFont="1" applyBorder="1" applyAlignment="1">
      <alignment vertical="center" wrapText="1"/>
    </xf>
    <xf numFmtId="0" fontId="20" fillId="0" borderId="13" xfId="2" applyFont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 applyProtection="1">
      <alignment vertical="center" wrapText="1"/>
      <protection locked="0"/>
    </xf>
    <xf numFmtId="0" fontId="20" fillId="0" borderId="3" xfId="2" applyFont="1" applyBorder="1" applyAlignment="1" applyProtection="1">
      <alignment vertical="center" wrapText="1"/>
      <protection locked="0"/>
    </xf>
    <xf numFmtId="0" fontId="20" fillId="0" borderId="4" xfId="2" applyFont="1" applyBorder="1" applyAlignment="1" applyProtection="1">
      <alignment vertical="center" wrapText="1"/>
      <protection locked="0"/>
    </xf>
    <xf numFmtId="0" fontId="20" fillId="0" borderId="2" xfId="2" applyFont="1" applyBorder="1" applyAlignment="1" applyProtection="1">
      <alignment horizontal="right" vertical="center" wrapText="1"/>
      <protection locked="0"/>
    </xf>
    <xf numFmtId="0" fontId="20" fillId="0" borderId="3" xfId="2" applyFont="1" applyBorder="1" applyAlignment="1" applyProtection="1">
      <alignment horizontal="right" vertical="center" wrapText="1"/>
      <protection locked="0"/>
    </xf>
    <xf numFmtId="0" fontId="20" fillId="0" borderId="4" xfId="2" applyFont="1" applyBorder="1" applyAlignment="1" applyProtection="1">
      <alignment horizontal="right" vertical="center" wrapText="1"/>
      <protection locked="0"/>
    </xf>
    <xf numFmtId="0" fontId="22" fillId="0" borderId="0" xfId="2" applyFont="1" applyAlignment="1" applyProtection="1">
      <alignment vertical="center" wrapText="1"/>
      <protection locked="0"/>
    </xf>
    <xf numFmtId="0" fontId="22" fillId="0" borderId="0" xfId="2" applyFont="1" applyAlignment="1" applyProtection="1">
      <alignment horizontal="center" vertical="center" wrapText="1"/>
      <protection locked="0"/>
    </xf>
    <xf numFmtId="0" fontId="20" fillId="0" borderId="5" xfId="2" applyFont="1" applyBorder="1" applyAlignment="1" applyProtection="1">
      <alignment vertical="center" wrapText="1"/>
      <protection locked="0"/>
    </xf>
    <xf numFmtId="0" fontId="20" fillId="0" borderId="0" xfId="2" applyFont="1" applyAlignment="1" applyProtection="1">
      <alignment vertical="center" wrapText="1"/>
      <protection locked="0"/>
    </xf>
    <xf numFmtId="0" fontId="20" fillId="0" borderId="7" xfId="2" applyFont="1" applyBorder="1" applyAlignment="1" applyProtection="1">
      <alignment vertical="center" wrapText="1"/>
      <protection locked="0"/>
    </xf>
    <xf numFmtId="179" fontId="20" fillId="3" borderId="5" xfId="2" applyNumberFormat="1" applyFont="1" applyFill="1" applyBorder="1" applyAlignment="1" applyProtection="1">
      <alignment horizontal="right" vertical="center" wrapText="1"/>
      <protection locked="0"/>
    </xf>
    <xf numFmtId="179" fontId="20" fillId="3" borderId="0" xfId="2" applyNumberFormat="1" applyFont="1" applyFill="1" applyAlignment="1" applyProtection="1">
      <alignment horizontal="right" vertical="center" wrapText="1"/>
      <protection locked="0"/>
    </xf>
    <xf numFmtId="179" fontId="20" fillId="3" borderId="7" xfId="2" applyNumberFormat="1" applyFont="1" applyFill="1" applyBorder="1" applyAlignment="1" applyProtection="1">
      <alignment horizontal="right" vertical="center" wrapText="1"/>
      <protection locked="0"/>
    </xf>
    <xf numFmtId="0" fontId="20" fillId="3" borderId="5" xfId="2" applyFont="1" applyFill="1" applyBorder="1" applyAlignment="1" applyProtection="1">
      <alignment horizontal="center" vertical="center" wrapText="1"/>
      <protection locked="0"/>
    </xf>
    <xf numFmtId="0" fontId="20" fillId="3" borderId="7" xfId="2" applyFont="1" applyFill="1" applyBorder="1" applyAlignment="1" applyProtection="1">
      <alignment horizontal="center" vertical="center" wrapText="1"/>
      <protection locked="0"/>
    </xf>
    <xf numFmtId="179" fontId="20" fillId="0" borderId="12" xfId="2" applyNumberFormat="1" applyFont="1" applyBorder="1" applyAlignment="1" applyProtection="1">
      <alignment vertical="center" wrapText="1"/>
      <protection locked="0"/>
    </xf>
    <xf numFmtId="179" fontId="20" fillId="0" borderId="34" xfId="2" applyNumberFormat="1" applyFont="1" applyBorder="1" applyAlignment="1" applyProtection="1">
      <alignment vertical="center" wrapText="1"/>
      <protection locked="0"/>
    </xf>
    <xf numFmtId="179" fontId="20" fillId="0" borderId="35" xfId="2" applyNumberFormat="1" applyFont="1" applyBorder="1" applyAlignment="1" applyProtection="1">
      <alignment vertical="center" wrapText="1"/>
      <protection locked="0"/>
    </xf>
    <xf numFmtId="0" fontId="24" fillId="0" borderId="12" xfId="2" applyFont="1" applyBorder="1" applyAlignment="1" applyProtection="1">
      <alignment horizontal="center" vertical="center" shrinkToFit="1"/>
      <protection locked="0"/>
    </xf>
    <xf numFmtId="0" fontId="24" fillId="0" borderId="35" xfId="2" applyFont="1" applyBorder="1" applyAlignment="1" applyProtection="1">
      <alignment horizontal="center" vertical="center" shrinkToFit="1"/>
      <protection locked="0"/>
    </xf>
    <xf numFmtId="0" fontId="21" fillId="3" borderId="34" xfId="0" applyFont="1" applyFill="1" applyBorder="1" applyAlignment="1" applyProtection="1">
      <alignment horizontal="center" vertical="center" wrapText="1"/>
      <protection locked="0"/>
    </xf>
    <xf numFmtId="0" fontId="13" fillId="0" borderId="12" xfId="2" applyFont="1" applyBorder="1" applyAlignment="1" applyProtection="1">
      <alignment horizontal="left" vertical="center" wrapText="1"/>
      <protection locked="0"/>
    </xf>
    <xf numFmtId="0" fontId="13" fillId="0" borderId="34" xfId="2" applyFont="1" applyBorder="1" applyAlignment="1" applyProtection="1">
      <alignment horizontal="left" vertical="center" wrapText="1"/>
      <protection locked="0"/>
    </xf>
    <xf numFmtId="0" fontId="19" fillId="0" borderId="5" xfId="2" applyFont="1" applyBorder="1" applyAlignment="1" applyProtection="1">
      <alignment horizontal="right" vertical="center"/>
      <protection locked="0"/>
    </xf>
    <xf numFmtId="0" fontId="19" fillId="0" borderId="0" xfId="2" applyFont="1" applyAlignment="1" applyProtection="1">
      <alignment horizontal="right" vertical="center"/>
      <protection locked="0"/>
    </xf>
    <xf numFmtId="0" fontId="19" fillId="0" borderId="7" xfId="2" applyFont="1" applyBorder="1" applyAlignment="1" applyProtection="1">
      <alignment horizontal="right" vertical="center"/>
      <protection locked="0"/>
    </xf>
    <xf numFmtId="0" fontId="23" fillId="0" borderId="13" xfId="2" applyFont="1" applyBorder="1" applyAlignment="1" applyProtection="1">
      <alignment vertical="center" wrapText="1"/>
      <protection locked="0"/>
    </xf>
    <xf numFmtId="0" fontId="20" fillId="0" borderId="13" xfId="2" applyFont="1" applyBorder="1" applyAlignment="1" applyProtection="1">
      <alignment vertical="center" wrapText="1"/>
      <protection locked="0"/>
    </xf>
    <xf numFmtId="0" fontId="22" fillId="3" borderId="2" xfId="2" applyFont="1" applyFill="1" applyBorder="1" applyAlignment="1" applyProtection="1">
      <alignment vertical="center" wrapText="1"/>
      <protection locked="0"/>
    </xf>
    <xf numFmtId="0" fontId="22" fillId="3" borderId="3" xfId="2" applyFont="1" applyFill="1" applyBorder="1" applyAlignment="1" applyProtection="1">
      <alignment vertical="center" wrapText="1"/>
      <protection locked="0"/>
    </xf>
    <xf numFmtId="0" fontId="22" fillId="3" borderId="4" xfId="2" applyFont="1" applyFill="1" applyBorder="1" applyAlignment="1" applyProtection="1">
      <alignment vertical="center" wrapText="1"/>
      <protection locked="0"/>
    </xf>
    <xf numFmtId="0" fontId="22" fillId="3" borderId="5" xfId="2" applyFont="1" applyFill="1" applyBorder="1" applyAlignment="1" applyProtection="1">
      <alignment vertical="center" wrapText="1"/>
      <protection locked="0"/>
    </xf>
    <xf numFmtId="0" fontId="22" fillId="3" borderId="0" xfId="2" applyFont="1" applyFill="1" applyAlignment="1" applyProtection="1">
      <alignment vertical="center" wrapText="1"/>
      <protection locked="0"/>
    </xf>
    <xf numFmtId="0" fontId="22" fillId="3" borderId="7" xfId="2" applyFont="1" applyFill="1" applyBorder="1" applyAlignment="1" applyProtection="1">
      <alignment vertical="center" wrapText="1"/>
      <protection locked="0"/>
    </xf>
    <xf numFmtId="0" fontId="22" fillId="3" borderId="9" xfId="2" applyFont="1" applyFill="1" applyBorder="1" applyAlignment="1" applyProtection="1">
      <alignment vertical="center" wrapText="1"/>
      <protection locked="0"/>
    </xf>
    <xf numFmtId="0" fontId="22" fillId="3" borderId="10" xfId="2" applyFont="1" applyFill="1" applyBorder="1" applyAlignment="1" applyProtection="1">
      <alignment vertical="center" wrapText="1"/>
      <protection locked="0"/>
    </xf>
    <xf numFmtId="0" fontId="22" fillId="3" borderId="11" xfId="2" applyFont="1" applyFill="1" applyBorder="1" applyAlignment="1" applyProtection="1">
      <alignment vertical="center" wrapText="1"/>
      <protection locked="0"/>
    </xf>
    <xf numFmtId="0" fontId="21" fillId="0" borderId="1" xfId="2" applyFont="1" applyBorder="1" applyAlignment="1" applyProtection="1">
      <alignment horizontal="center" vertical="center" wrapText="1"/>
      <protection locked="0"/>
    </xf>
    <xf numFmtId="181" fontId="21" fillId="0" borderId="13" xfId="2" applyNumberFormat="1" applyFont="1" applyBorder="1" applyAlignment="1">
      <alignment vertical="center" wrapText="1"/>
    </xf>
    <xf numFmtId="40" fontId="5" fillId="0" borderId="9" xfId="1" applyNumberFormat="1" applyFont="1" applyBorder="1" applyAlignment="1" applyProtection="1">
      <alignment horizontal="center" vertical="center" wrapText="1"/>
      <protection locked="0"/>
    </xf>
    <xf numFmtId="40" fontId="5" fillId="0" borderId="10" xfId="1" applyNumberFormat="1" applyFont="1" applyBorder="1" applyAlignment="1" applyProtection="1">
      <alignment horizontal="center" vertical="center" wrapText="1"/>
      <protection locked="0"/>
    </xf>
    <xf numFmtId="40" fontId="5" fillId="0" borderId="11" xfId="1" applyNumberFormat="1" applyFont="1" applyBorder="1" applyAlignment="1" applyProtection="1">
      <alignment horizontal="center" vertical="center" wrapText="1"/>
      <protection locked="0"/>
    </xf>
    <xf numFmtId="176" fontId="28" fillId="2" borderId="2" xfId="8" applyNumberFormat="1" applyFont="1" applyFill="1" applyBorder="1" applyAlignment="1" applyProtection="1">
      <alignment horizontal="right" vertical="center"/>
      <protection locked="0"/>
    </xf>
    <xf numFmtId="0" fontId="1" fillId="0" borderId="3" xfId="8" applyBorder="1" applyAlignment="1" applyProtection="1">
      <alignment horizontal="right" vertical="center"/>
      <protection locked="0"/>
    </xf>
    <xf numFmtId="0" fontId="1" fillId="0" borderId="4" xfId="8" applyBorder="1" applyAlignment="1" applyProtection="1">
      <alignment horizontal="right" vertical="center"/>
      <protection locked="0"/>
    </xf>
    <xf numFmtId="40" fontId="28" fillId="2" borderId="5" xfId="9" applyNumberFormat="1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horizontal="center" vertical="center"/>
      <protection locked="0"/>
    </xf>
    <xf numFmtId="0" fontId="1" fillId="0" borderId="7" xfId="8" applyBorder="1" applyAlignment="1" applyProtection="1">
      <alignment horizontal="center" vertical="center"/>
      <protection locked="0"/>
    </xf>
    <xf numFmtId="176" fontId="28" fillId="2" borderId="2" xfId="11" applyNumberFormat="1" applyFont="1" applyFill="1" applyBorder="1" applyAlignment="1" applyProtection="1">
      <alignment horizontal="right" vertical="center"/>
      <protection locked="0"/>
    </xf>
    <xf numFmtId="0" fontId="4" fillId="0" borderId="3" xfId="11" applyBorder="1" applyAlignment="1" applyProtection="1">
      <alignment horizontal="right" vertical="center"/>
      <protection locked="0"/>
    </xf>
    <xf numFmtId="0" fontId="4" fillId="0" borderId="4" xfId="11" applyBorder="1" applyAlignment="1" applyProtection="1">
      <alignment horizontal="right" vertical="center"/>
      <protection locked="0"/>
    </xf>
    <xf numFmtId="40" fontId="28" fillId="2" borderId="5" xfId="10" applyNumberFormat="1" applyFont="1" applyFill="1" applyBorder="1" applyAlignment="1" applyProtection="1">
      <alignment horizontal="center" vertical="center"/>
      <protection locked="0"/>
    </xf>
    <xf numFmtId="0" fontId="4" fillId="0" borderId="0" xfId="11" applyAlignment="1" applyProtection="1">
      <alignment horizontal="center" vertical="center"/>
      <protection locked="0"/>
    </xf>
    <xf numFmtId="0" fontId="4" fillId="0" borderId="7" xfId="11" applyBorder="1" applyAlignment="1" applyProtection="1">
      <alignment horizontal="center" vertical="center"/>
      <protection locked="0"/>
    </xf>
    <xf numFmtId="0" fontId="35" fillId="0" borderId="0" xfId="2" applyFont="1" applyAlignment="1" applyProtection="1">
      <alignment horizontal="left" vertical="center" wrapText="1"/>
      <protection locked="0"/>
    </xf>
    <xf numFmtId="0" fontId="35" fillId="0" borderId="12" xfId="2" applyFont="1" applyBorder="1" applyAlignment="1">
      <alignment horizontal="center" vertical="center"/>
    </xf>
    <xf numFmtId="0" fontId="35" fillId="0" borderId="34" xfId="2" applyFont="1" applyBorder="1" applyAlignment="1">
      <alignment horizontal="center" vertical="center"/>
    </xf>
    <xf numFmtId="0" fontId="35" fillId="0" borderId="35" xfId="2" applyFont="1" applyBorder="1" applyAlignment="1">
      <alignment horizontal="center" vertical="center"/>
    </xf>
    <xf numFmtId="3" fontId="35" fillId="0" borderId="2" xfId="2" applyNumberFormat="1" applyFont="1" applyBorder="1" applyAlignment="1">
      <alignment horizontal="left" vertical="center"/>
    </xf>
    <xf numFmtId="3" fontId="35" fillId="0" borderId="3" xfId="2" applyNumberFormat="1" applyFont="1" applyBorder="1" applyAlignment="1">
      <alignment horizontal="left" vertical="center"/>
    </xf>
    <xf numFmtId="3" fontId="35" fillId="0" borderId="4" xfId="2" applyNumberFormat="1" applyFont="1" applyBorder="1" applyAlignment="1">
      <alignment horizontal="left" vertical="center"/>
    </xf>
    <xf numFmtId="3" fontId="35" fillId="4" borderId="5" xfId="2" applyNumberFormat="1" applyFont="1" applyFill="1" applyBorder="1" applyAlignment="1" applyProtection="1">
      <alignment horizontal="left" vertical="center"/>
      <protection locked="0"/>
    </xf>
    <xf numFmtId="3" fontId="35" fillId="4" borderId="0" xfId="2" applyNumberFormat="1" applyFont="1" applyFill="1" applyAlignment="1" applyProtection="1">
      <alignment horizontal="left" vertical="center"/>
      <protection locked="0"/>
    </xf>
    <xf numFmtId="3" fontId="35" fillId="4" borderId="7" xfId="2" applyNumberFormat="1" applyFont="1" applyFill="1" applyBorder="1" applyAlignment="1" applyProtection="1">
      <alignment horizontal="left" vertical="center"/>
      <protection locked="0"/>
    </xf>
    <xf numFmtId="0" fontId="35" fillId="0" borderId="12" xfId="2" applyFont="1" applyBorder="1" applyAlignment="1">
      <alignment horizontal="left" vertical="center"/>
    </xf>
    <xf numFmtId="0" fontId="35" fillId="0" borderId="34" xfId="2" applyFont="1" applyBorder="1" applyAlignment="1">
      <alignment horizontal="left" vertical="center"/>
    </xf>
    <xf numFmtId="0" fontId="35" fillId="0" borderId="35" xfId="2" applyFont="1" applyBorder="1" applyAlignment="1">
      <alignment horizontal="left" vertical="center"/>
    </xf>
    <xf numFmtId="3" fontId="35" fillId="0" borderId="12" xfId="2" applyNumberFormat="1" applyFont="1" applyBorder="1" applyAlignment="1">
      <alignment horizontal="left" vertical="center"/>
    </xf>
    <xf numFmtId="3" fontId="35" fillId="0" borderId="34" xfId="2" applyNumberFormat="1" applyFont="1" applyBorder="1" applyAlignment="1">
      <alignment horizontal="left" vertical="center"/>
    </xf>
    <xf numFmtId="3" fontId="35" fillId="0" borderId="35" xfId="2" applyNumberFormat="1" applyFont="1" applyBorder="1" applyAlignment="1">
      <alignment horizontal="left" vertical="center"/>
    </xf>
    <xf numFmtId="3" fontId="35" fillId="0" borderId="12" xfId="2" applyNumberFormat="1" applyFont="1" applyBorder="1" applyAlignment="1" applyProtection="1">
      <alignment horizontal="left" vertical="center"/>
      <protection locked="0"/>
    </xf>
    <xf numFmtId="3" fontId="35" fillId="0" borderId="34" xfId="2" applyNumberFormat="1" applyFont="1" applyBorder="1" applyAlignment="1" applyProtection="1">
      <alignment horizontal="left" vertical="center"/>
      <protection locked="0"/>
    </xf>
    <xf numFmtId="3" fontId="35" fillId="0" borderId="35" xfId="2" applyNumberFormat="1" applyFont="1" applyBorder="1" applyAlignment="1" applyProtection="1">
      <alignment horizontal="left" vertical="center"/>
      <protection locked="0"/>
    </xf>
    <xf numFmtId="0" fontId="35" fillId="0" borderId="5" xfId="2" applyFont="1" applyBorder="1" applyAlignment="1" applyProtection="1">
      <alignment horizontal="left" vertical="center"/>
      <protection locked="0"/>
    </xf>
    <xf numFmtId="0" fontId="35" fillId="0" borderId="0" xfId="2" applyFont="1" applyAlignment="1" applyProtection="1">
      <alignment horizontal="left" vertical="center"/>
      <protection locked="0"/>
    </xf>
    <xf numFmtId="177" fontId="35" fillId="0" borderId="12" xfId="2" applyNumberFormat="1" applyFont="1" applyBorder="1" applyAlignment="1">
      <alignment horizontal="left" vertical="center"/>
    </xf>
    <xf numFmtId="177" fontId="35" fillId="0" borderId="34" xfId="2" applyNumberFormat="1" applyFont="1" applyBorder="1" applyAlignment="1">
      <alignment horizontal="left" vertical="center"/>
    </xf>
    <xf numFmtId="177" fontId="35" fillId="0" borderId="35" xfId="2" applyNumberFormat="1" applyFont="1" applyBorder="1" applyAlignment="1">
      <alignment horizontal="left" vertical="center"/>
    </xf>
    <xf numFmtId="3" fontId="35" fillId="0" borderId="2" xfId="2" applyNumberFormat="1" applyFont="1" applyBorder="1" applyAlignment="1" applyProtection="1">
      <alignment horizontal="left" vertical="center"/>
      <protection locked="0"/>
    </xf>
    <xf numFmtId="3" fontId="35" fillId="0" borderId="3" xfId="2" applyNumberFormat="1" applyFont="1" applyBorder="1" applyAlignment="1" applyProtection="1">
      <alignment horizontal="left" vertical="center"/>
      <protection locked="0"/>
    </xf>
    <xf numFmtId="3" fontId="35" fillId="0" borderId="4" xfId="2" applyNumberFormat="1" applyFont="1" applyBorder="1" applyAlignment="1" applyProtection="1">
      <alignment horizontal="left" vertical="center"/>
      <protection locked="0"/>
    </xf>
    <xf numFmtId="3" fontId="35" fillId="4" borderId="9" xfId="2" applyNumberFormat="1" applyFont="1" applyFill="1" applyBorder="1" applyAlignment="1" applyProtection="1">
      <alignment horizontal="left" vertical="center"/>
      <protection locked="0"/>
    </xf>
    <xf numFmtId="3" fontId="35" fillId="4" borderId="10" xfId="2" applyNumberFormat="1" applyFont="1" applyFill="1" applyBorder="1" applyAlignment="1" applyProtection="1">
      <alignment horizontal="left" vertical="center"/>
      <protection locked="0"/>
    </xf>
    <xf numFmtId="3" fontId="35" fillId="4" borderId="11" xfId="2" applyNumberFormat="1" applyFont="1" applyFill="1" applyBorder="1" applyAlignment="1" applyProtection="1">
      <alignment horizontal="left" vertical="center"/>
      <protection locked="0"/>
    </xf>
    <xf numFmtId="177" fontId="35" fillId="0" borderId="12" xfId="2" applyNumberFormat="1" applyFont="1" applyBorder="1" applyAlignment="1" applyProtection="1">
      <alignment horizontal="left" vertical="center"/>
      <protection locked="0"/>
    </xf>
    <xf numFmtId="177" fontId="35" fillId="0" borderId="34" xfId="2" applyNumberFormat="1" applyFont="1" applyBorder="1" applyAlignment="1" applyProtection="1">
      <alignment horizontal="left" vertical="center"/>
      <protection locked="0"/>
    </xf>
    <xf numFmtId="177" fontId="35" fillId="0" borderId="35" xfId="2" applyNumberFormat="1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9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0" fillId="0" borderId="12" xfId="2" applyFont="1" applyBorder="1" applyAlignment="1" applyProtection="1">
      <alignment horizontal="center" vertical="center"/>
      <protection locked="0"/>
    </xf>
    <xf numFmtId="0" fontId="10" fillId="0" borderId="34" xfId="2" applyFont="1" applyBorder="1" applyAlignment="1" applyProtection="1">
      <alignment horizontal="center" vertical="center"/>
      <protection locked="0"/>
    </xf>
    <xf numFmtId="0" fontId="10" fillId="0" borderId="35" xfId="2" applyFont="1" applyBorder="1" applyAlignment="1" applyProtection="1">
      <alignment horizontal="center" vertical="center"/>
      <protection locked="0"/>
    </xf>
    <xf numFmtId="0" fontId="10" fillId="0" borderId="2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5" xfId="2" quotePrefix="1" applyFont="1" applyBorder="1" applyAlignment="1">
      <alignment horizontal="left" vertical="center" wrapText="1"/>
    </xf>
    <xf numFmtId="0" fontId="10" fillId="0" borderId="0" xfId="2" quotePrefix="1" applyFont="1" applyAlignment="1">
      <alignment horizontal="left" vertical="center" wrapText="1"/>
    </xf>
    <xf numFmtId="0" fontId="45" fillId="10" borderId="13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left" vertical="top"/>
    </xf>
    <xf numFmtId="0" fontId="0" fillId="10" borderId="3" xfId="0" applyFill="1" applyBorder="1" applyAlignment="1">
      <alignment horizontal="left" vertical="top"/>
    </xf>
    <xf numFmtId="0" fontId="0" fillId="10" borderId="4" xfId="0" applyFill="1" applyBorder="1" applyAlignment="1">
      <alignment horizontal="left" vertical="top"/>
    </xf>
    <xf numFmtId="0" fontId="0" fillId="10" borderId="5" xfId="0" applyFill="1" applyBorder="1" applyAlignment="1">
      <alignment horizontal="left" vertical="top"/>
    </xf>
    <xf numFmtId="0" fontId="0" fillId="10" borderId="0" xfId="0" applyFill="1" applyAlignment="1">
      <alignment horizontal="left" vertical="top"/>
    </xf>
    <xf numFmtId="0" fontId="0" fillId="10" borderId="7" xfId="0" applyFill="1" applyBorder="1" applyAlignment="1">
      <alignment horizontal="left" vertical="top"/>
    </xf>
    <xf numFmtId="0" fontId="0" fillId="10" borderId="9" xfId="0" applyFill="1" applyBorder="1" applyAlignment="1">
      <alignment horizontal="left" vertical="top"/>
    </xf>
    <xf numFmtId="0" fontId="0" fillId="10" borderId="10" xfId="0" applyFill="1" applyBorder="1" applyAlignment="1">
      <alignment horizontal="left" vertical="top"/>
    </xf>
    <xf numFmtId="0" fontId="0" fillId="10" borderId="11" xfId="0" applyFill="1" applyBorder="1" applyAlignment="1">
      <alignment horizontal="left" vertical="top"/>
    </xf>
    <xf numFmtId="0" fontId="0" fillId="10" borderId="1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184" fontId="0" fillId="10" borderId="1" xfId="0" applyNumberFormat="1" applyFill="1" applyBorder="1" applyAlignment="1">
      <alignment horizontal="center" vertical="center" wrapText="1"/>
    </xf>
    <xf numFmtId="184" fontId="0" fillId="10" borderId="8" xfId="0" applyNumberFormat="1" applyFill="1" applyBorder="1" applyAlignment="1">
      <alignment horizontal="center" vertical="center" wrapText="1"/>
    </xf>
    <xf numFmtId="183" fontId="0" fillId="10" borderId="2" xfId="0" applyNumberFormat="1" applyFill="1" applyBorder="1" applyAlignment="1">
      <alignment horizontal="center" vertical="center" wrapText="1"/>
    </xf>
    <xf numFmtId="183" fontId="0" fillId="10" borderId="3" xfId="0" applyNumberFormat="1" applyFill="1" applyBorder="1" applyAlignment="1">
      <alignment horizontal="center" vertical="center" wrapText="1"/>
    </xf>
    <xf numFmtId="183" fontId="0" fillId="10" borderId="4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</cellXfs>
  <cellStyles count="13">
    <cellStyle name="ハイパーリンク" xfId="12" builtinId="8"/>
    <cellStyle name="桁区切り" xfId="1" builtinId="6"/>
    <cellStyle name="桁区切り 2" xfId="5" xr:uid="{00000000-0005-0000-0000-000001000000}"/>
    <cellStyle name="桁区切り 3" xfId="6" xr:uid="{00000000-0005-0000-0000-000002000000}"/>
    <cellStyle name="桁区切り 3 2" xfId="9" xr:uid="{21CC764D-A2DF-4FBE-8E1F-FB92D4C848FB}"/>
    <cellStyle name="桁区切り 4" xfId="10" xr:uid="{EDDC844B-B97F-48F3-9D8E-2E4037B042E2}"/>
    <cellStyle name="標準" xfId="0" builtinId="0"/>
    <cellStyle name="標準 2" xfId="2" xr:uid="{00000000-0005-0000-0000-000004000000}"/>
    <cellStyle name="標準 2 2" xfId="11" xr:uid="{067073EA-94C3-4094-90C3-3DC7E398221E}"/>
    <cellStyle name="標準 3" xfId="3" xr:uid="{00000000-0005-0000-0000-000005000000}"/>
    <cellStyle name="標準 4" xfId="4" xr:uid="{00000000-0005-0000-0000-000006000000}"/>
    <cellStyle name="標準 5" xfId="7" xr:uid="{00000000-0005-0000-0000-000007000000}"/>
    <cellStyle name="標準 6" xfId="8" xr:uid="{98B3DC6D-0C67-4BE0-876A-F61417AA90C1}"/>
  </cellStyles>
  <dxfs count="2"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</xdr:row>
      <xdr:rowOff>28575</xdr:rowOff>
    </xdr:from>
    <xdr:to>
      <xdr:col>12</xdr:col>
      <xdr:colOff>488950</xdr:colOff>
      <xdr:row>2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6B1A898-0588-ECF7-1021-CB0D0ACF8186}"/>
            </a:ext>
          </a:extLst>
        </xdr:cNvPr>
        <xdr:cNvSpPr txBox="1"/>
      </xdr:nvSpPr>
      <xdr:spPr>
        <a:xfrm>
          <a:off x="6997700" y="231775"/>
          <a:ext cx="4032250" cy="419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>
              <a:solidFill>
                <a:srgbClr val="FF0000"/>
              </a:solidFill>
            </a:rPr>
            <a:t>着色されたセルに入力してください</a:t>
          </a:r>
          <a:endParaRPr kumimoji="1" lang="en-US" altLang="ja-JP" sz="20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17</xdr:row>
      <xdr:rowOff>47625</xdr:rowOff>
    </xdr:from>
    <xdr:to>
      <xdr:col>9</xdr:col>
      <xdr:colOff>361950</xdr:colOff>
      <xdr:row>39</xdr:row>
      <xdr:rowOff>161925</xdr:rowOff>
    </xdr:to>
    <xdr:sp macro="" textlink="">
      <xdr:nvSpPr>
        <xdr:cNvPr id="2" name="右中かっこ 2">
          <a:extLst>
            <a:ext uri="{FF2B5EF4-FFF2-40B4-BE49-F238E27FC236}">
              <a16:creationId xmlns:a16="http://schemas.microsoft.com/office/drawing/2014/main" id="{C2ABFDCB-14E9-49A1-BD83-33A5E5DEEF99}"/>
            </a:ext>
          </a:extLst>
        </xdr:cNvPr>
        <xdr:cNvSpPr>
          <a:spLocks/>
        </xdr:cNvSpPr>
      </xdr:nvSpPr>
      <xdr:spPr bwMode="auto">
        <a:xfrm>
          <a:off x="6229350" y="3381375"/>
          <a:ext cx="304800" cy="5353050"/>
        </a:xfrm>
        <a:prstGeom prst="rightBrace">
          <a:avLst>
            <a:gd name="adj1" fmla="val 8325"/>
            <a:gd name="adj2" fmla="val 50000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3148012</xdr:colOff>
      <xdr:row>12</xdr:row>
      <xdr:rowOff>128587</xdr:rowOff>
    </xdr:from>
    <xdr:to>
      <xdr:col>4</xdr:col>
      <xdr:colOff>559594</xdr:colOff>
      <xdr:row>20</xdr:row>
      <xdr:rowOff>145256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BC614B9-C464-48D1-AD00-1A60050FA9D6}"/>
            </a:ext>
          </a:extLst>
        </xdr:cNvPr>
        <xdr:cNvSpPr/>
      </xdr:nvSpPr>
      <xdr:spPr>
        <a:xfrm>
          <a:off x="3838575" y="2497931"/>
          <a:ext cx="4876800" cy="1350169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 u="sng">
              <a:solidFill>
                <a:srgbClr val="FF0000"/>
              </a:solidFill>
            </a:rPr>
            <a:t>このシートは削除しないでください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ukuipref-my.sharepoint.com/personal/j-itou-0y_pref_fukui_lg_jp/Documents/Microsoft%20Teams%20&#12481;&#12515;&#12483;&#12488;%20&#12501;&#12449;&#12452;&#12523;/&#20196;&#21644;&#65303;&#24180;&#24230;&#21307;&#30274;&#26045;&#35373;&#31561;&#35373;&#20633;&#25972;&#20633;&#36027;&#35036;&#21161;&#37329;&#20107;&#26989;&#35336;&#30011;&#32207;&#25324;&#34920;%20(3)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載方法"/>
      <sheetName val="設備 (間接補助)"/>
      <sheetName val="設備（直接補助）"/>
      <sheetName val="事業区分"/>
      <sheetName val="補助率"/>
      <sheetName val="基準額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補助率 "/>
      <sheetName val="事業リスト（ＢＤ１）"/>
      <sheetName val="プルダウン"/>
      <sheetName val="第1号様式別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1E36-7236-420D-A439-F5BED8BDBC7F}">
  <dimension ref="A1:H34"/>
  <sheetViews>
    <sheetView showZeros="0" view="pageBreakPreview" zoomScaleNormal="100" zoomScaleSheetLayoutView="100" workbookViewId="0">
      <selection activeCell="H4" sqref="H4"/>
    </sheetView>
  </sheetViews>
  <sheetFormatPr defaultColWidth="9" defaultRowHeight="27" customHeight="1" x14ac:dyDescent="0.15"/>
  <cols>
    <col min="1" max="1" width="3.625" style="53" customWidth="1"/>
    <col min="2" max="3" width="12.5" style="53" customWidth="1"/>
    <col min="4" max="6" width="22.5" style="53" customWidth="1"/>
    <col min="7" max="16384" width="9" style="53"/>
  </cols>
  <sheetData>
    <row r="1" spans="1:8" s="47" customFormat="1" ht="16.5" x14ac:dyDescent="0.15">
      <c r="A1" s="46" t="s">
        <v>0</v>
      </c>
      <c r="B1" s="46"/>
      <c r="C1" s="46"/>
    </row>
    <row r="2" spans="1:8" s="47" customFormat="1" ht="27" customHeight="1" x14ac:dyDescent="0.15">
      <c r="A2" s="48" t="s">
        <v>1</v>
      </c>
      <c r="B2" s="48"/>
      <c r="C2" s="48"/>
      <c r="D2" s="49"/>
      <c r="E2" s="49"/>
      <c r="F2" s="49"/>
    </row>
    <row r="3" spans="1:8" s="47" customFormat="1" ht="13.5" x14ac:dyDescent="0.15">
      <c r="A3" s="50"/>
      <c r="B3" s="50"/>
      <c r="C3" s="50"/>
      <c r="D3" s="50"/>
      <c r="E3" s="50"/>
      <c r="F3" s="50"/>
    </row>
    <row r="4" spans="1:8" s="47" customFormat="1" ht="27" customHeight="1" x14ac:dyDescent="0.15">
      <c r="A4" s="51" t="s">
        <v>2</v>
      </c>
      <c r="B4" s="50"/>
      <c r="C4" s="52"/>
      <c r="D4" s="50"/>
      <c r="E4" s="50"/>
      <c r="F4" s="50"/>
      <c r="G4" s="75"/>
      <c r="H4" s="75" t="s">
        <v>371</v>
      </c>
    </row>
    <row r="5" spans="1:8" ht="13.5" x14ac:dyDescent="0.15">
      <c r="G5" s="75"/>
      <c r="H5" s="75"/>
    </row>
    <row r="6" spans="1:8" ht="27" customHeight="1" x14ac:dyDescent="0.15">
      <c r="A6" s="523" t="s">
        <v>5</v>
      </c>
      <c r="B6" s="524"/>
      <c r="C6" s="524"/>
      <c r="D6" s="535"/>
      <c r="E6" s="536"/>
      <c r="F6" s="537"/>
      <c r="G6" s="75"/>
      <c r="H6" s="75"/>
    </row>
    <row r="7" spans="1:8" ht="27" customHeight="1" x14ac:dyDescent="0.15">
      <c r="A7" s="520" t="s">
        <v>6</v>
      </c>
      <c r="B7" s="521"/>
      <c r="C7" s="521"/>
      <c r="D7" s="54"/>
      <c r="E7" s="55" t="s">
        <v>7</v>
      </c>
      <c r="F7" s="56"/>
    </row>
    <row r="8" spans="1:8" ht="27" customHeight="1" x14ac:dyDescent="0.15">
      <c r="A8" s="529" t="s">
        <v>8</v>
      </c>
      <c r="B8" s="530"/>
      <c r="C8" s="531"/>
      <c r="D8" s="57"/>
      <c r="E8" s="58" t="s">
        <v>9</v>
      </c>
      <c r="F8" s="59"/>
    </row>
    <row r="9" spans="1:8" ht="27" customHeight="1" x14ac:dyDescent="0.15">
      <c r="A9" s="520" t="s">
        <v>10</v>
      </c>
      <c r="B9" s="521"/>
      <c r="C9" s="522"/>
      <c r="D9" s="535"/>
      <c r="E9" s="536"/>
      <c r="F9" s="537"/>
    </row>
    <row r="10" spans="1:8" ht="27" customHeight="1" x14ac:dyDescent="0.15">
      <c r="A10" s="526" t="s">
        <v>11</v>
      </c>
      <c r="B10" s="527"/>
      <c r="C10" s="528"/>
      <c r="D10" s="60" t="s">
        <v>12</v>
      </c>
      <c r="E10" s="61" t="s">
        <v>13</v>
      </c>
      <c r="F10" s="61"/>
    </row>
    <row r="11" spans="1:8" ht="27" customHeight="1" x14ac:dyDescent="0.15">
      <c r="A11" s="529"/>
      <c r="B11" s="530"/>
      <c r="C11" s="531"/>
      <c r="D11" s="62"/>
      <c r="E11" s="62"/>
      <c r="F11" s="55"/>
      <c r="G11" s="65"/>
      <c r="H11" s="53" t="s">
        <v>14</v>
      </c>
    </row>
    <row r="12" spans="1:8" ht="27" customHeight="1" x14ac:dyDescent="0.15">
      <c r="A12" s="523" t="s">
        <v>15</v>
      </c>
      <c r="B12" s="524"/>
      <c r="C12" s="525"/>
      <c r="D12" s="541"/>
      <c r="E12" s="542"/>
      <c r="F12" s="543"/>
      <c r="G12" s="65"/>
      <c r="H12" s="53" t="s">
        <v>163</v>
      </c>
    </row>
    <row r="13" spans="1:8" ht="27" customHeight="1" x14ac:dyDescent="0.15">
      <c r="A13" s="526" t="s">
        <v>16</v>
      </c>
      <c r="B13" s="527"/>
      <c r="C13" s="528"/>
      <c r="D13" s="63" t="s">
        <v>17</v>
      </c>
      <c r="E13" s="544" t="s">
        <v>18</v>
      </c>
      <c r="F13" s="545"/>
    </row>
    <row r="14" spans="1:8" ht="27" customHeight="1" x14ac:dyDescent="0.15">
      <c r="A14" s="529"/>
      <c r="B14" s="530"/>
      <c r="C14" s="531"/>
      <c r="D14" s="54"/>
      <c r="E14" s="535"/>
      <c r="F14" s="537"/>
    </row>
    <row r="15" spans="1:8" ht="27" customHeight="1" x14ac:dyDescent="0.15">
      <c r="A15" s="533" t="s">
        <v>19</v>
      </c>
      <c r="B15" s="534"/>
      <c r="C15" s="534"/>
      <c r="D15" s="535"/>
      <c r="E15" s="536"/>
      <c r="F15" s="537"/>
    </row>
    <row r="16" spans="1:8" ht="27" customHeight="1" x14ac:dyDescent="0.15">
      <c r="A16" s="523" t="s">
        <v>20</v>
      </c>
      <c r="B16" s="524"/>
      <c r="C16" s="525"/>
      <c r="D16" s="61" t="s">
        <v>21</v>
      </c>
      <c r="E16" s="61" t="s">
        <v>22</v>
      </c>
      <c r="F16" s="61" t="s">
        <v>23</v>
      </c>
    </row>
    <row r="17" spans="1:6" ht="27" customHeight="1" x14ac:dyDescent="0.15">
      <c r="A17" s="529"/>
      <c r="B17" s="530"/>
      <c r="C17" s="531"/>
      <c r="D17" s="64"/>
      <c r="E17" s="64"/>
      <c r="F17" s="64"/>
    </row>
    <row r="18" spans="1:6" ht="27" customHeight="1" x14ac:dyDescent="0.15">
      <c r="A18" s="523" t="s">
        <v>24</v>
      </c>
      <c r="B18" s="524"/>
      <c r="C18" s="524"/>
      <c r="D18" s="524"/>
      <c r="E18" s="524"/>
      <c r="F18" s="525"/>
    </row>
    <row r="19" spans="1:6" ht="27" customHeight="1" x14ac:dyDescent="0.15">
      <c r="A19" s="65"/>
      <c r="B19" s="520" t="s">
        <v>25</v>
      </c>
      <c r="C19" s="522"/>
      <c r="D19" s="66"/>
      <c r="E19" s="67" t="s">
        <v>26</v>
      </c>
      <c r="F19" s="68"/>
    </row>
    <row r="20" spans="1:6" ht="27" customHeight="1" x14ac:dyDescent="0.15">
      <c r="A20" s="65"/>
      <c r="B20" s="520" t="s">
        <v>27</v>
      </c>
      <c r="C20" s="522"/>
      <c r="D20" s="45">
        <f>+'様式2-1'!G11</f>
        <v>0</v>
      </c>
      <c r="E20" s="67" t="s">
        <v>28</v>
      </c>
      <c r="F20" s="68"/>
    </row>
    <row r="21" spans="1:6" ht="27" customHeight="1" x14ac:dyDescent="0.15">
      <c r="A21" s="65"/>
      <c r="B21" s="520" t="s">
        <v>29</v>
      </c>
      <c r="C21" s="522"/>
      <c r="D21" s="40">
        <f t="array" ref="D21">+'様式2-1'!E9:G9</f>
        <v>0</v>
      </c>
      <c r="E21" s="69"/>
      <c r="F21" s="70"/>
    </row>
    <row r="22" spans="1:6" ht="27" customHeight="1" x14ac:dyDescent="0.15">
      <c r="A22" s="71"/>
      <c r="B22" s="520" t="s">
        <v>30</v>
      </c>
      <c r="C22" s="522"/>
      <c r="D22" s="41">
        <f t="array" ref="D22">+'様式2-1'!E15:F15</f>
        <v>0</v>
      </c>
      <c r="E22" s="44" t="s">
        <v>31</v>
      </c>
      <c r="F22" s="42">
        <f t="array" ref="F22">+'様式2-1'!I15</f>
        <v>0</v>
      </c>
    </row>
    <row r="23" spans="1:6" ht="27" customHeight="1" x14ac:dyDescent="0.15">
      <c r="A23" s="65"/>
      <c r="B23" s="520" t="s">
        <v>32</v>
      </c>
      <c r="C23" s="522"/>
      <c r="D23" s="43" t="str">
        <f>IFERROR(+'様式2-2'!S7,"")</f>
        <v/>
      </c>
      <c r="E23" s="67" t="s">
        <v>33</v>
      </c>
      <c r="F23" s="68"/>
    </row>
    <row r="24" spans="1:6" ht="27" customHeight="1" x14ac:dyDescent="0.15">
      <c r="A24" s="523" t="s">
        <v>34</v>
      </c>
      <c r="B24" s="524"/>
      <c r="C24" s="524"/>
      <c r="D24" s="524"/>
      <c r="E24" s="524"/>
      <c r="F24" s="525"/>
    </row>
    <row r="25" spans="1:6" ht="27" customHeight="1" x14ac:dyDescent="0.15">
      <c r="A25" s="65"/>
      <c r="B25" s="520" t="s">
        <v>35</v>
      </c>
      <c r="C25" s="522"/>
      <c r="D25" s="538" t="str">
        <f>+CONCATENATE('様式3-１'!D8," ",'様式3-１'!D9," ",'様式3-１'!D10," ",'様式3-１'!D11," ",'様式3-１'!D12," ",'様式3-１'!D13,)</f>
        <v xml:space="preserve">     </v>
      </c>
      <c r="E25" s="539"/>
      <c r="F25" s="540"/>
    </row>
    <row r="26" spans="1:6" ht="27" customHeight="1" x14ac:dyDescent="0.15">
      <c r="A26" s="72"/>
      <c r="B26" s="520" t="s">
        <v>32</v>
      </c>
      <c r="C26" s="522"/>
      <c r="D26" s="43" t="str">
        <f>+'様式3-2'!W7</f>
        <v/>
      </c>
      <c r="E26" s="67" t="s">
        <v>33</v>
      </c>
      <c r="F26" s="68"/>
    </row>
    <row r="27" spans="1:6" ht="27" customHeight="1" x14ac:dyDescent="0.15">
      <c r="A27" s="523" t="s">
        <v>36</v>
      </c>
      <c r="B27" s="524"/>
      <c r="C27" s="524"/>
      <c r="D27" s="524"/>
      <c r="E27" s="524"/>
      <c r="F27" s="525"/>
    </row>
    <row r="28" spans="1:6" ht="27" customHeight="1" x14ac:dyDescent="0.15">
      <c r="A28" s="65"/>
      <c r="B28" s="520" t="s">
        <v>37</v>
      </c>
      <c r="C28" s="522"/>
      <c r="D28" s="41">
        <f>+'様式4-1'!B5</f>
        <v>0</v>
      </c>
      <c r="E28" s="44" t="s">
        <v>31</v>
      </c>
      <c r="F28" s="42">
        <f>+'様式4-1'!D5</f>
        <v>0</v>
      </c>
    </row>
    <row r="29" spans="1:6" ht="27" customHeight="1" x14ac:dyDescent="0.15">
      <c r="A29" s="65"/>
      <c r="B29" s="520" t="s">
        <v>38</v>
      </c>
      <c r="C29" s="522"/>
      <c r="D29" s="40">
        <f>+'様式4-1'!F5</f>
        <v>0</v>
      </c>
      <c r="E29" s="67" t="s">
        <v>39</v>
      </c>
      <c r="F29" s="68"/>
    </row>
    <row r="30" spans="1:6" ht="27" customHeight="1" x14ac:dyDescent="0.15">
      <c r="A30" s="65"/>
      <c r="B30" s="520" t="s">
        <v>32</v>
      </c>
      <c r="C30" s="522"/>
      <c r="D30" s="39">
        <f>+'様式4-2'!M21</f>
        <v>0</v>
      </c>
      <c r="E30" s="67" t="s">
        <v>33</v>
      </c>
      <c r="F30" s="68"/>
    </row>
    <row r="31" spans="1:6" ht="27" customHeight="1" x14ac:dyDescent="0.15">
      <c r="A31" s="520" t="s">
        <v>40</v>
      </c>
      <c r="B31" s="521"/>
      <c r="C31" s="521"/>
      <c r="D31" s="535"/>
      <c r="E31" s="536"/>
      <c r="F31" s="537"/>
    </row>
    <row r="32" spans="1:6" ht="27" customHeight="1" x14ac:dyDescent="0.15">
      <c r="A32" s="532" t="s">
        <v>41</v>
      </c>
      <c r="B32" s="532"/>
      <c r="C32" s="73" t="s">
        <v>42</v>
      </c>
      <c r="D32" s="54"/>
      <c r="E32" s="73" t="s">
        <v>43</v>
      </c>
      <c r="F32" s="54"/>
    </row>
    <row r="33" spans="1:6" ht="27" customHeight="1" x14ac:dyDescent="0.15">
      <c r="A33" s="532"/>
      <c r="B33" s="532"/>
      <c r="C33" s="73" t="s">
        <v>44</v>
      </c>
      <c r="D33" s="54"/>
      <c r="E33" s="73" t="s">
        <v>45</v>
      </c>
      <c r="F33" s="74"/>
    </row>
    <row r="34" spans="1:6" ht="27" customHeight="1" x14ac:dyDescent="0.15">
      <c r="B34" s="53" t="s">
        <v>46</v>
      </c>
    </row>
  </sheetData>
  <sheetProtection selectLockedCells="1"/>
  <mergeCells count="32">
    <mergeCell ref="D6:F6"/>
    <mergeCell ref="D9:F9"/>
    <mergeCell ref="B29:C29"/>
    <mergeCell ref="B28:C28"/>
    <mergeCell ref="B30:C30"/>
    <mergeCell ref="A18:F18"/>
    <mergeCell ref="B25:C25"/>
    <mergeCell ref="B26:C26"/>
    <mergeCell ref="D25:F25"/>
    <mergeCell ref="A27:F27"/>
    <mergeCell ref="A8:C8"/>
    <mergeCell ref="D12:F12"/>
    <mergeCell ref="E13:F13"/>
    <mergeCell ref="E14:F14"/>
    <mergeCell ref="A6:C6"/>
    <mergeCell ref="A7:C7"/>
    <mergeCell ref="A9:C9"/>
    <mergeCell ref="A12:C12"/>
    <mergeCell ref="A13:C14"/>
    <mergeCell ref="A10:C11"/>
    <mergeCell ref="A32:B33"/>
    <mergeCell ref="A15:C15"/>
    <mergeCell ref="A31:C31"/>
    <mergeCell ref="A16:C17"/>
    <mergeCell ref="B19:C19"/>
    <mergeCell ref="B20:C20"/>
    <mergeCell ref="B21:C21"/>
    <mergeCell ref="B22:C22"/>
    <mergeCell ref="B23:C23"/>
    <mergeCell ref="A24:F24"/>
    <mergeCell ref="D15:F15"/>
    <mergeCell ref="D31:F31"/>
  </mergeCells>
  <phoneticPr fontId="7"/>
  <dataValidations count="2">
    <dataValidation type="list" allowBlank="1" showInputMessage="1" showErrorMessage="1" sqref="D11:E11 D17:F17" xr:uid="{8D062FAA-CECC-4F2A-93AC-8DD7B5B77093}">
      <formula1>$H$11:$H$12</formula1>
    </dataValidation>
    <dataValidation type="list" allowBlank="1" showInputMessage="1" showErrorMessage="1" sqref="C4" xr:uid="{F85A56CA-4BEB-4AAA-A5FB-5C6345B30588}">
      <formula1>$H$4:$H$5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74CCE-3990-45AC-8A6F-07BB8BD88778}">
  <dimension ref="A1:P60"/>
  <sheetViews>
    <sheetView view="pageBreakPreview" zoomScaleNormal="100" zoomScaleSheetLayoutView="100" workbookViewId="0">
      <selection activeCell="I12" sqref="I12"/>
    </sheetView>
  </sheetViews>
  <sheetFormatPr defaultColWidth="9" defaultRowHeight="13.5" x14ac:dyDescent="0.15"/>
  <cols>
    <col min="1" max="3" width="6.875" style="78" customWidth="1"/>
    <col min="4" max="4" width="7.125" style="78" customWidth="1"/>
    <col min="5" max="6" width="7.5" style="78" customWidth="1"/>
    <col min="7" max="8" width="15" style="78" customWidth="1"/>
    <col min="9" max="9" width="17.875" style="78" customWidth="1"/>
    <col min="10" max="12" width="9" style="78"/>
    <col min="13" max="15" width="9" style="78" customWidth="1"/>
    <col min="16" max="16" width="11.5" style="78" customWidth="1"/>
    <col min="17" max="17" width="9" style="78" customWidth="1"/>
    <col min="18" max="16384" width="9" style="78"/>
  </cols>
  <sheetData>
    <row r="1" spans="1:16" ht="17.25" x14ac:dyDescent="0.15">
      <c r="A1" s="76" t="s">
        <v>47</v>
      </c>
      <c r="B1" s="77"/>
      <c r="C1" s="77"/>
      <c r="D1" s="77"/>
      <c r="E1" s="77"/>
      <c r="F1" s="77"/>
      <c r="G1" s="77"/>
      <c r="H1" s="77"/>
      <c r="I1" s="77"/>
    </row>
    <row r="2" spans="1:16" ht="19.5" customHeight="1" x14ac:dyDescent="0.15">
      <c r="A2" s="546" t="s">
        <v>48</v>
      </c>
      <c r="B2" s="546"/>
      <c r="C2" s="546"/>
      <c r="D2" s="546"/>
      <c r="E2" s="546"/>
      <c r="F2" s="546"/>
      <c r="G2" s="546"/>
      <c r="H2" s="546"/>
      <c r="I2" s="546"/>
    </row>
    <row r="3" spans="1:16" ht="7.5" customHeight="1" x14ac:dyDescent="0.15">
      <c r="A3" s="79"/>
    </row>
    <row r="4" spans="1:16" ht="18.75" customHeight="1" x14ac:dyDescent="0.15">
      <c r="A4" s="547" t="s">
        <v>49</v>
      </c>
      <c r="B4" s="547"/>
      <c r="C4" s="547"/>
      <c r="D4" s="548" t="s">
        <v>50</v>
      </c>
      <c r="E4" s="548"/>
      <c r="F4" s="548"/>
      <c r="G4" s="548"/>
      <c r="H4" s="548"/>
      <c r="I4" s="549"/>
    </row>
    <row r="5" spans="1:16" ht="18.75" customHeight="1" x14ac:dyDescent="0.15">
      <c r="A5" s="550" t="s">
        <v>51</v>
      </c>
      <c r="B5" s="551"/>
      <c r="C5" s="551"/>
      <c r="D5" s="552" t="s">
        <v>52</v>
      </c>
      <c r="E5" s="553"/>
      <c r="F5" s="553"/>
      <c r="G5" s="554"/>
      <c r="H5" s="550" t="s">
        <v>53</v>
      </c>
      <c r="I5" s="547"/>
      <c r="J5" s="80"/>
      <c r="K5" s="80"/>
    </row>
    <row r="6" spans="1:16" ht="22.5" customHeight="1" x14ac:dyDescent="0.15">
      <c r="A6" s="552" t="s">
        <v>54</v>
      </c>
      <c r="B6" s="553"/>
      <c r="C6" s="554"/>
      <c r="D6" s="558">
        <f>+様式１!D6</f>
        <v>0</v>
      </c>
      <c r="E6" s="559"/>
      <c r="F6" s="559"/>
      <c r="G6" s="560"/>
      <c r="H6" s="570" t="str">
        <f>+CONCATENATE(様式１!D14,様式１!E14)</f>
        <v/>
      </c>
      <c r="I6" s="570"/>
      <c r="J6" s="80"/>
      <c r="K6" s="80"/>
    </row>
    <row r="7" spans="1:16" ht="14.25" customHeight="1" x14ac:dyDescent="0.15">
      <c r="A7" s="550" t="s">
        <v>55</v>
      </c>
      <c r="B7" s="547"/>
      <c r="C7" s="547"/>
      <c r="D7" s="571"/>
      <c r="E7" s="566"/>
      <c r="F7" s="566"/>
      <c r="G7" s="566"/>
      <c r="H7" s="566"/>
      <c r="I7" s="572"/>
      <c r="J7" s="78" t="s">
        <v>56</v>
      </c>
    </row>
    <row r="8" spans="1:16" ht="13.5" customHeight="1" x14ac:dyDescent="0.15">
      <c r="A8" s="547" t="s">
        <v>57</v>
      </c>
      <c r="B8" s="547"/>
      <c r="C8" s="547"/>
      <c r="D8" s="573" t="s">
        <v>58</v>
      </c>
      <c r="E8" s="573"/>
      <c r="F8" s="573"/>
      <c r="G8" s="573"/>
      <c r="H8" s="573"/>
      <c r="I8" s="574"/>
    </row>
    <row r="9" spans="1:16" ht="13.5" customHeight="1" x14ac:dyDescent="0.15">
      <c r="A9" s="547"/>
      <c r="B9" s="547"/>
      <c r="C9" s="547"/>
      <c r="D9" s="81" t="s">
        <v>59</v>
      </c>
      <c r="E9" s="575"/>
      <c r="F9" s="575"/>
      <c r="G9" s="575"/>
      <c r="H9" s="82"/>
      <c r="I9" s="83" t="s">
        <v>60</v>
      </c>
      <c r="J9" s="78" t="s">
        <v>61</v>
      </c>
      <c r="N9" s="84" t="s">
        <v>62</v>
      </c>
      <c r="P9" s="78">
        <v>558000</v>
      </c>
    </row>
    <row r="10" spans="1:16" ht="13.5" customHeight="1" x14ac:dyDescent="0.15">
      <c r="A10" s="547"/>
      <c r="B10" s="547"/>
      <c r="C10" s="547"/>
      <c r="D10" s="561" t="s">
        <v>63</v>
      </c>
      <c r="E10" s="562"/>
      <c r="F10" s="562"/>
      <c r="G10" s="85"/>
      <c r="H10" s="86" t="s">
        <v>28</v>
      </c>
      <c r="I10" s="83"/>
      <c r="N10" s="84" t="s">
        <v>64</v>
      </c>
      <c r="P10" s="78">
        <v>444000</v>
      </c>
    </row>
    <row r="11" spans="1:16" ht="14.25" customHeight="1" x14ac:dyDescent="0.15">
      <c r="A11" s="547"/>
      <c r="B11" s="547"/>
      <c r="C11" s="547"/>
      <c r="D11" s="563" t="s">
        <v>65</v>
      </c>
      <c r="E11" s="564"/>
      <c r="F11" s="564"/>
      <c r="G11" s="85"/>
      <c r="H11" s="87" t="s">
        <v>28</v>
      </c>
      <c r="I11" s="88"/>
      <c r="N11" s="84" t="s">
        <v>66</v>
      </c>
      <c r="P11" s="78">
        <v>362000</v>
      </c>
    </row>
    <row r="12" spans="1:16" s="84" customFormat="1" ht="14.25" customHeight="1" x14ac:dyDescent="0.15">
      <c r="A12" s="576" t="s">
        <v>67</v>
      </c>
      <c r="B12" s="577"/>
      <c r="C12" s="578"/>
      <c r="D12" s="89"/>
      <c r="E12" s="90"/>
      <c r="F12" s="624"/>
      <c r="G12" s="624"/>
      <c r="H12" s="624"/>
      <c r="I12" s="91"/>
    </row>
    <row r="13" spans="1:16" s="84" customFormat="1" ht="14.25" customHeight="1" x14ac:dyDescent="0.15">
      <c r="A13" s="576" t="s">
        <v>68</v>
      </c>
      <c r="B13" s="577"/>
      <c r="C13" s="578"/>
      <c r="D13" s="89"/>
      <c r="E13" s="90"/>
      <c r="F13" s="90"/>
      <c r="G13" s="92"/>
      <c r="H13" s="93" t="s">
        <v>69</v>
      </c>
      <c r="I13" s="91"/>
    </row>
    <row r="14" spans="1:16" s="84" customFormat="1" ht="14.25" customHeight="1" x14ac:dyDescent="0.15">
      <c r="A14" s="576" t="s">
        <v>70</v>
      </c>
      <c r="B14" s="577"/>
      <c r="C14" s="578"/>
      <c r="D14" s="89"/>
      <c r="E14" s="90"/>
      <c r="F14" s="624"/>
      <c r="G14" s="624"/>
      <c r="H14" s="624"/>
      <c r="I14" s="91"/>
    </row>
    <row r="15" spans="1:16" ht="13.5" customHeight="1" x14ac:dyDescent="0.15">
      <c r="A15" s="552" t="s">
        <v>71</v>
      </c>
      <c r="B15" s="553"/>
      <c r="C15" s="554"/>
      <c r="D15" s="94" t="s">
        <v>72</v>
      </c>
      <c r="E15" s="565"/>
      <c r="F15" s="566"/>
      <c r="G15" s="95" t="s">
        <v>31</v>
      </c>
      <c r="H15" s="96" t="s">
        <v>73</v>
      </c>
      <c r="I15" s="97"/>
      <c r="N15" s="84" t="s">
        <v>74</v>
      </c>
      <c r="P15" s="78">
        <v>760</v>
      </c>
    </row>
    <row r="16" spans="1:16" ht="13.5" customHeight="1" x14ac:dyDescent="0.15">
      <c r="A16" s="567" t="s">
        <v>75</v>
      </c>
      <c r="B16" s="568"/>
      <c r="C16" s="568"/>
      <c r="D16" s="568"/>
      <c r="E16" s="568"/>
      <c r="F16" s="568"/>
      <c r="G16" s="568"/>
      <c r="H16" s="568"/>
      <c r="I16" s="569"/>
      <c r="N16" s="84" t="s">
        <v>76</v>
      </c>
      <c r="P16" s="78">
        <v>240</v>
      </c>
    </row>
    <row r="17" spans="1:16" ht="14.25" customHeight="1" x14ac:dyDescent="0.15">
      <c r="A17" s="98" t="s">
        <v>77</v>
      </c>
      <c r="B17" s="547" t="s">
        <v>78</v>
      </c>
      <c r="C17" s="547"/>
      <c r="D17" s="552"/>
      <c r="E17" s="547" t="s">
        <v>79</v>
      </c>
      <c r="F17" s="547"/>
      <c r="G17" s="98" t="s">
        <v>80</v>
      </c>
      <c r="H17" s="98" t="s">
        <v>81</v>
      </c>
      <c r="I17" s="99" t="s">
        <v>82</v>
      </c>
      <c r="N17" s="84" t="s">
        <v>83</v>
      </c>
      <c r="P17" s="78">
        <v>160</v>
      </c>
    </row>
    <row r="18" spans="1:16" ht="13.5" customHeight="1" x14ac:dyDescent="0.15">
      <c r="A18" s="100" t="s">
        <v>84</v>
      </c>
      <c r="B18" s="555" t="s">
        <v>85</v>
      </c>
      <c r="C18" s="555"/>
      <c r="D18" s="555"/>
      <c r="E18" s="556" t="s">
        <v>86</v>
      </c>
      <c r="F18" s="557"/>
      <c r="G18" s="515" t="s">
        <v>87</v>
      </c>
      <c r="H18" s="101" t="s">
        <v>88</v>
      </c>
      <c r="I18" s="83" t="s">
        <v>89</v>
      </c>
    </row>
    <row r="19" spans="1:16" ht="13.5" customHeight="1" x14ac:dyDescent="0.15">
      <c r="A19" s="585" t="s">
        <v>90</v>
      </c>
      <c r="B19" s="586" t="s">
        <v>85</v>
      </c>
      <c r="C19" s="586"/>
      <c r="D19" s="586"/>
      <c r="E19" s="587"/>
      <c r="F19" s="588"/>
      <c r="G19" s="516" t="str">
        <f t="shared" ref="G19:G27" si="0">IF(H19="","",H19/E19)</f>
        <v/>
      </c>
      <c r="H19" s="102"/>
      <c r="I19" s="83" t="s">
        <v>89</v>
      </c>
    </row>
    <row r="20" spans="1:16" ht="13.5" customHeight="1" x14ac:dyDescent="0.15">
      <c r="A20" s="585"/>
      <c r="B20" s="586" t="s">
        <v>91</v>
      </c>
      <c r="C20" s="586"/>
      <c r="D20" s="586"/>
      <c r="E20" s="587"/>
      <c r="F20" s="588"/>
      <c r="G20" s="516" t="str">
        <f t="shared" si="0"/>
        <v/>
      </c>
      <c r="H20" s="102"/>
      <c r="I20" s="83" t="s">
        <v>89</v>
      </c>
      <c r="N20" s="84" t="s">
        <v>92</v>
      </c>
      <c r="P20" s="78">
        <v>80</v>
      </c>
    </row>
    <row r="21" spans="1:16" ht="13.5" customHeight="1" x14ac:dyDescent="0.15">
      <c r="A21" s="585"/>
      <c r="B21" s="589" t="s">
        <v>93</v>
      </c>
      <c r="C21" s="589"/>
      <c r="D21" s="589"/>
      <c r="E21" s="579"/>
      <c r="F21" s="580"/>
      <c r="G21" s="517" t="str">
        <f t="shared" si="0"/>
        <v/>
      </c>
      <c r="H21" s="103"/>
      <c r="I21" s="83" t="s">
        <v>89</v>
      </c>
      <c r="N21" s="84" t="s">
        <v>94</v>
      </c>
      <c r="P21" s="78">
        <v>0</v>
      </c>
    </row>
    <row r="22" spans="1:16" ht="13.5" customHeight="1" x14ac:dyDescent="0.15">
      <c r="A22" s="585"/>
      <c r="B22" s="589" t="s">
        <v>95</v>
      </c>
      <c r="C22" s="589"/>
      <c r="D22" s="589"/>
      <c r="E22" s="579"/>
      <c r="F22" s="580"/>
      <c r="G22" s="517" t="str">
        <f>IF(H22="","",H22/E22)</f>
        <v/>
      </c>
      <c r="H22" s="103"/>
      <c r="I22" s="83" t="s">
        <v>89</v>
      </c>
    </row>
    <row r="23" spans="1:16" x14ac:dyDescent="0.15">
      <c r="A23" s="585"/>
      <c r="B23" s="589" t="s">
        <v>96</v>
      </c>
      <c r="C23" s="589"/>
      <c r="D23" s="589"/>
      <c r="E23" s="579" t="s">
        <v>85</v>
      </c>
      <c r="F23" s="580"/>
      <c r="G23" s="517" t="str">
        <f t="shared" si="0"/>
        <v/>
      </c>
      <c r="H23" s="103"/>
      <c r="I23" s="83" t="s">
        <v>89</v>
      </c>
    </row>
    <row r="24" spans="1:16" ht="15" customHeight="1" x14ac:dyDescent="0.15">
      <c r="A24" s="585"/>
      <c r="B24" s="589"/>
      <c r="C24" s="589"/>
      <c r="D24" s="589"/>
      <c r="E24" s="579"/>
      <c r="F24" s="580"/>
      <c r="G24" s="517" t="str">
        <f>IF(H24="","",H24/E24)</f>
        <v/>
      </c>
      <c r="H24" s="103"/>
      <c r="I24" s="83" t="s">
        <v>89</v>
      </c>
      <c r="M24" s="104" t="s">
        <v>97</v>
      </c>
      <c r="N24" s="78" t="e" cm="1">
        <f t="array" ref="N24">_xlfn.IFS(F12=N15,P15,F12=N16,P16,F12=N17,P17)</f>
        <v>#N/A</v>
      </c>
      <c r="O24" s="78" t="e" cm="1">
        <f t="array" ref="O24">_xlfn.IFS($E$9=$N$9,$P$9,$E$9=$N$10,$P$10,$E$9=$N$11,$P$11)</f>
        <v>#N/A</v>
      </c>
      <c r="P24" s="105" t="e">
        <f>N24*O24</f>
        <v>#N/A</v>
      </c>
    </row>
    <row r="25" spans="1:16" ht="15" customHeight="1" x14ac:dyDescent="0.15">
      <c r="A25" s="585"/>
      <c r="B25" s="589" t="s">
        <v>85</v>
      </c>
      <c r="C25" s="589"/>
      <c r="D25" s="589"/>
      <c r="E25" s="579" t="s">
        <v>85</v>
      </c>
      <c r="F25" s="580"/>
      <c r="G25" s="517" t="str">
        <f>IF(H25="","",H25/E25)</f>
        <v/>
      </c>
      <c r="H25" s="103"/>
      <c r="I25" s="83" t="s">
        <v>89</v>
      </c>
      <c r="M25" s="104" t="s">
        <v>98</v>
      </c>
      <c r="N25" s="78" t="e" cm="1">
        <f t="array" ref="N25">_xlfn.IFS(F14=N20,P20,F14=N21,P21)</f>
        <v>#N/A</v>
      </c>
      <c r="O25" s="78" t="e" cm="1">
        <f t="array" ref="O25">_xlfn.IFS($E$9=$N$9,$P$9,$E$9=$N$10,$P$10,$E$9=$N$11,$P$11)</f>
        <v>#N/A</v>
      </c>
      <c r="P25" s="105" t="e">
        <f>N25*O25</f>
        <v>#N/A</v>
      </c>
    </row>
    <row r="26" spans="1:16" ht="15" customHeight="1" x14ac:dyDescent="0.15">
      <c r="A26" s="106"/>
      <c r="B26" s="82"/>
      <c r="C26" s="82"/>
      <c r="D26" s="82"/>
      <c r="E26" s="579" t="s">
        <v>85</v>
      </c>
      <c r="F26" s="580"/>
      <c r="G26" s="517" t="str">
        <f t="shared" si="0"/>
        <v/>
      </c>
      <c r="H26" s="103"/>
      <c r="I26" s="83"/>
    </row>
    <row r="27" spans="1:16" ht="15" customHeight="1" x14ac:dyDescent="0.15">
      <c r="A27" s="106"/>
      <c r="B27" s="82"/>
      <c r="C27" s="82"/>
      <c r="D27" s="82"/>
      <c r="E27" s="579" t="s">
        <v>99</v>
      </c>
      <c r="F27" s="580"/>
      <c r="G27" s="517" t="str">
        <f t="shared" si="0"/>
        <v/>
      </c>
      <c r="H27" s="103"/>
      <c r="I27" s="83"/>
    </row>
    <row r="28" spans="1:16" ht="15" customHeight="1" x14ac:dyDescent="0.15">
      <c r="A28" s="107"/>
      <c r="B28" s="554" t="s">
        <v>100</v>
      </c>
      <c r="C28" s="547"/>
      <c r="D28" s="547"/>
      <c r="E28" s="581" t="str">
        <f>IF(SUM(E19:F27)=0,"",SUM(E19:F27))</f>
        <v/>
      </c>
      <c r="F28" s="581"/>
      <c r="G28" s="512"/>
      <c r="H28" s="131" t="str">
        <f>IF(SUM(H19:H27)=0,"",SUM(H19:H27))</f>
        <v/>
      </c>
      <c r="I28" s="108"/>
    </row>
    <row r="29" spans="1:16" x14ac:dyDescent="0.15">
      <c r="A29" s="109" t="s">
        <v>84</v>
      </c>
      <c r="B29" s="582" t="s">
        <v>85</v>
      </c>
      <c r="C29" s="573"/>
      <c r="D29" s="574"/>
      <c r="E29" s="583" t="s">
        <v>86</v>
      </c>
      <c r="F29" s="584"/>
      <c r="G29" s="514" t="s">
        <v>87</v>
      </c>
      <c r="H29" s="514" t="s">
        <v>88</v>
      </c>
      <c r="I29" s="83" t="s">
        <v>89</v>
      </c>
      <c r="J29" s="78" t="s">
        <v>101</v>
      </c>
    </row>
    <row r="30" spans="1:16" ht="13.5" customHeight="1" x14ac:dyDescent="0.15">
      <c r="A30" s="594" t="s">
        <v>102</v>
      </c>
      <c r="B30" s="590" t="s">
        <v>85</v>
      </c>
      <c r="C30" s="589"/>
      <c r="D30" s="591"/>
      <c r="E30" s="592" t="s">
        <v>85</v>
      </c>
      <c r="F30" s="593"/>
      <c r="G30" s="517" t="str">
        <f t="shared" ref="G30:G38" si="1">IF(H30="","",H30/E30)</f>
        <v/>
      </c>
      <c r="H30" s="103"/>
      <c r="I30" s="83" t="s">
        <v>89</v>
      </c>
    </row>
    <row r="31" spans="1:16" x14ac:dyDescent="0.15">
      <c r="A31" s="594"/>
      <c r="B31" s="590" t="s">
        <v>85</v>
      </c>
      <c r="C31" s="589"/>
      <c r="D31" s="591"/>
      <c r="E31" s="592"/>
      <c r="F31" s="593"/>
      <c r="G31" s="517" t="str">
        <f t="shared" si="1"/>
        <v/>
      </c>
      <c r="H31" s="103"/>
      <c r="I31" s="83" t="s">
        <v>89</v>
      </c>
    </row>
    <row r="32" spans="1:16" x14ac:dyDescent="0.15">
      <c r="A32" s="594"/>
      <c r="B32" s="590" t="s">
        <v>85</v>
      </c>
      <c r="C32" s="589"/>
      <c r="D32" s="591"/>
      <c r="E32" s="592"/>
      <c r="F32" s="593"/>
      <c r="G32" s="517" t="str">
        <f t="shared" si="1"/>
        <v/>
      </c>
      <c r="H32" s="103"/>
      <c r="I32" s="83" t="s">
        <v>89</v>
      </c>
    </row>
    <row r="33" spans="1:10" x14ac:dyDescent="0.15">
      <c r="A33" s="594"/>
      <c r="B33" s="590" t="s">
        <v>85</v>
      </c>
      <c r="C33" s="589"/>
      <c r="D33" s="591"/>
      <c r="E33" s="592"/>
      <c r="F33" s="593"/>
      <c r="G33" s="517" t="str">
        <f t="shared" si="1"/>
        <v/>
      </c>
      <c r="H33" s="103"/>
      <c r="I33" s="83" t="s">
        <v>89</v>
      </c>
    </row>
    <row r="34" spans="1:10" x14ac:dyDescent="0.15">
      <c r="A34" s="594"/>
      <c r="B34" s="590" t="s">
        <v>85</v>
      </c>
      <c r="C34" s="589"/>
      <c r="D34" s="591"/>
      <c r="E34" s="592" t="s">
        <v>99</v>
      </c>
      <c r="F34" s="593"/>
      <c r="G34" s="517" t="str">
        <f>IF(H34="","",H34/E34)</f>
        <v/>
      </c>
      <c r="H34" s="103"/>
      <c r="I34" s="83" t="s">
        <v>89</v>
      </c>
    </row>
    <row r="35" spans="1:10" x14ac:dyDescent="0.15">
      <c r="A35" s="594"/>
      <c r="B35" s="590" t="s">
        <v>85</v>
      </c>
      <c r="C35" s="589"/>
      <c r="D35" s="591"/>
      <c r="E35" s="592" t="s">
        <v>99</v>
      </c>
      <c r="F35" s="593"/>
      <c r="G35" s="517" t="str">
        <f>IF(H35="","",H35/E35)</f>
        <v/>
      </c>
      <c r="H35" s="103"/>
      <c r="I35" s="83" t="s">
        <v>89</v>
      </c>
    </row>
    <row r="36" spans="1:10" x14ac:dyDescent="0.15">
      <c r="A36" s="594"/>
      <c r="B36" s="590" t="s">
        <v>85</v>
      </c>
      <c r="C36" s="589"/>
      <c r="D36" s="591"/>
      <c r="E36" s="592" t="s">
        <v>85</v>
      </c>
      <c r="F36" s="593"/>
      <c r="G36" s="517" t="str">
        <f t="shared" si="1"/>
        <v/>
      </c>
      <c r="H36" s="103"/>
      <c r="I36" s="83" t="s">
        <v>89</v>
      </c>
    </row>
    <row r="37" spans="1:10" x14ac:dyDescent="0.15">
      <c r="A37" s="110"/>
      <c r="B37" s="111"/>
      <c r="C37" s="82"/>
      <c r="D37" s="112"/>
      <c r="E37" s="592" t="s">
        <v>99</v>
      </c>
      <c r="F37" s="593"/>
      <c r="G37" s="517" t="str">
        <f t="shared" si="1"/>
        <v/>
      </c>
      <c r="H37" s="103"/>
      <c r="I37" s="83"/>
    </row>
    <row r="38" spans="1:10" x14ac:dyDescent="0.15">
      <c r="A38" s="110"/>
      <c r="B38" s="113"/>
      <c r="C38" s="114"/>
      <c r="D38" s="115"/>
      <c r="E38" s="592" t="s">
        <v>99</v>
      </c>
      <c r="F38" s="593"/>
      <c r="G38" s="517" t="str">
        <f t="shared" si="1"/>
        <v/>
      </c>
      <c r="H38" s="103"/>
      <c r="I38" s="83"/>
    </row>
    <row r="39" spans="1:10" ht="15" customHeight="1" x14ac:dyDescent="0.15">
      <c r="A39" s="116"/>
      <c r="B39" s="641" t="s">
        <v>100</v>
      </c>
      <c r="C39" s="641"/>
      <c r="D39" s="641"/>
      <c r="E39" s="642" t="str">
        <f>IF(SUM(E30:F38)=0,"",SUM(E30:F38))</f>
        <v/>
      </c>
      <c r="F39" s="642"/>
      <c r="G39" s="512" t="str">
        <f>IF(H39="","",H39/E39)</f>
        <v/>
      </c>
      <c r="H39" s="131" t="str">
        <f>IF(SUM(H30:H38)=0,"",SUM(H30:H38))</f>
        <v/>
      </c>
      <c r="I39" s="108"/>
    </row>
    <row r="40" spans="1:10" ht="15" customHeight="1" x14ac:dyDescent="0.15">
      <c r="A40" s="550" t="s">
        <v>103</v>
      </c>
      <c r="B40" s="550"/>
      <c r="C40" s="550"/>
      <c r="D40" s="550"/>
      <c r="E40" s="600" t="str">
        <f>IF(E39="",E28,E28+E39)</f>
        <v/>
      </c>
      <c r="F40" s="601"/>
      <c r="G40" s="513" t="str">
        <f>IF(H40="","",H40/E40)</f>
        <v/>
      </c>
      <c r="H40" s="132" t="str">
        <f>IF(H39="",H28,H28+H39)</f>
        <v/>
      </c>
      <c r="I40" s="117"/>
    </row>
    <row r="41" spans="1:10" x14ac:dyDescent="0.15">
      <c r="A41" s="602" t="s">
        <v>104</v>
      </c>
      <c r="B41" s="602"/>
      <c r="C41" s="602"/>
      <c r="D41" s="602"/>
      <c r="E41" s="602"/>
      <c r="F41" s="602"/>
      <c r="G41" s="602"/>
      <c r="H41" s="602"/>
      <c r="I41" s="602"/>
    </row>
    <row r="42" spans="1:10" x14ac:dyDescent="0.15">
      <c r="A42" s="550" t="s">
        <v>105</v>
      </c>
      <c r="B42" s="550"/>
      <c r="C42" s="550"/>
      <c r="D42" s="550"/>
      <c r="E42" s="550" t="s">
        <v>106</v>
      </c>
      <c r="F42" s="550"/>
      <c r="G42" s="550"/>
      <c r="H42" s="550" t="s">
        <v>107</v>
      </c>
      <c r="I42" s="550"/>
    </row>
    <row r="43" spans="1:10" ht="13.5" customHeight="1" x14ac:dyDescent="0.15">
      <c r="A43" s="603"/>
      <c r="B43" s="604"/>
      <c r="C43" s="604"/>
      <c r="D43" s="605"/>
      <c r="E43" s="606" t="s">
        <v>33</v>
      </c>
      <c r="F43" s="607"/>
      <c r="G43" s="608"/>
      <c r="H43" s="603" t="s">
        <v>108</v>
      </c>
      <c r="I43" s="605"/>
    </row>
    <row r="44" spans="1:10" ht="13.5" customHeight="1" x14ac:dyDescent="0.15">
      <c r="A44" s="611" t="s">
        <v>109</v>
      </c>
      <c r="B44" s="612"/>
      <c r="C44" s="612"/>
      <c r="D44" s="613"/>
      <c r="E44" s="595" t="e">
        <f>IF(E45="","",E45+E46)</f>
        <v>#VALUE!</v>
      </c>
      <c r="F44" s="596"/>
      <c r="G44" s="597"/>
      <c r="H44" s="598"/>
      <c r="I44" s="599"/>
      <c r="J44" s="78" t="s">
        <v>110</v>
      </c>
    </row>
    <row r="45" spans="1:10" ht="13.5" customHeight="1" x14ac:dyDescent="0.15">
      <c r="A45" s="611" t="s">
        <v>111</v>
      </c>
      <c r="B45" s="612"/>
      <c r="C45" s="612"/>
      <c r="D45" s="613"/>
      <c r="E45" s="614">
        <v>0</v>
      </c>
      <c r="F45" s="615"/>
      <c r="G45" s="616"/>
      <c r="H45" s="617"/>
      <c r="I45" s="618"/>
    </row>
    <row r="46" spans="1:10" ht="13.5" customHeight="1" x14ac:dyDescent="0.15">
      <c r="A46" s="611" t="s">
        <v>112</v>
      </c>
      <c r="B46" s="612"/>
      <c r="C46" s="612"/>
      <c r="D46" s="613"/>
      <c r="E46" s="614" t="str">
        <f>+'様式2-2'!S7</f>
        <v/>
      </c>
      <c r="F46" s="615"/>
      <c r="G46" s="616"/>
      <c r="H46" s="617"/>
      <c r="I46" s="618"/>
    </row>
    <row r="47" spans="1:10" ht="13.5" customHeight="1" x14ac:dyDescent="0.15">
      <c r="A47" s="611" t="s">
        <v>113</v>
      </c>
      <c r="B47" s="612"/>
      <c r="C47" s="612"/>
      <c r="D47" s="613"/>
      <c r="E47" s="614">
        <v>0</v>
      </c>
      <c r="F47" s="615"/>
      <c r="G47" s="616"/>
      <c r="H47" s="617"/>
      <c r="I47" s="618"/>
    </row>
    <row r="48" spans="1:10" ht="13.5" customHeight="1" x14ac:dyDescent="0.15">
      <c r="A48" s="611" t="s">
        <v>114</v>
      </c>
      <c r="B48" s="612"/>
      <c r="C48" s="612"/>
      <c r="D48" s="613"/>
      <c r="E48" s="627"/>
      <c r="F48" s="628"/>
      <c r="G48" s="629"/>
      <c r="H48" s="617"/>
      <c r="I48" s="618"/>
    </row>
    <row r="49" spans="1:10" ht="13.5" customHeight="1" x14ac:dyDescent="0.15">
      <c r="A49" s="611" t="s">
        <v>115</v>
      </c>
      <c r="B49" s="612"/>
      <c r="C49" s="612"/>
      <c r="D49" s="613"/>
      <c r="E49" s="614" t="e">
        <f>+H40-E44-E47-G48</f>
        <v>#VALUE!</v>
      </c>
      <c r="F49" s="615"/>
      <c r="G49" s="616"/>
      <c r="H49" s="118"/>
      <c r="I49" s="119"/>
    </row>
    <row r="50" spans="1:10" ht="13.5" customHeight="1" x14ac:dyDescent="0.15">
      <c r="A50" s="120"/>
      <c r="B50" s="121"/>
      <c r="C50" s="121"/>
      <c r="D50" s="122"/>
      <c r="E50" s="123"/>
      <c r="F50" s="124"/>
      <c r="G50" s="125"/>
      <c r="H50" s="123"/>
      <c r="I50" s="125"/>
    </row>
    <row r="51" spans="1:10" ht="15" customHeight="1" x14ac:dyDescent="0.15">
      <c r="A51" s="550" t="s">
        <v>116</v>
      </c>
      <c r="B51" s="550"/>
      <c r="C51" s="550"/>
      <c r="D51" s="550"/>
      <c r="E51" s="619" t="e">
        <f>IF(E45="","",SUM(E44+E47+E49))</f>
        <v>#VALUE!</v>
      </c>
      <c r="F51" s="620"/>
      <c r="G51" s="621"/>
      <c r="H51" s="622" t="e">
        <f>IF(H40=E51,"","←【確認】財源内訳の合計と事業費の合計が不一致")</f>
        <v>#VALUE!</v>
      </c>
      <c r="I51" s="623"/>
      <c r="J51" s="78" t="s">
        <v>117</v>
      </c>
    </row>
    <row r="52" spans="1:10" ht="13.5" customHeight="1" x14ac:dyDescent="0.15">
      <c r="A52" s="625" t="s">
        <v>118</v>
      </c>
      <c r="B52" s="626"/>
      <c r="C52" s="626"/>
      <c r="D52" s="626"/>
      <c r="E52" s="626"/>
      <c r="F52" s="626"/>
      <c r="G52" s="626"/>
      <c r="H52" s="126"/>
      <c r="I52" s="127" t="s">
        <v>119</v>
      </c>
      <c r="J52" s="78" t="s">
        <v>120</v>
      </c>
    </row>
    <row r="53" spans="1:10" ht="13.5" customHeight="1" x14ac:dyDescent="0.15">
      <c r="A53" s="630" t="s">
        <v>121</v>
      </c>
      <c r="B53" s="631"/>
      <c r="C53" s="631"/>
      <c r="D53" s="631"/>
      <c r="E53" s="631"/>
      <c r="F53" s="631"/>
      <c r="G53" s="631"/>
      <c r="H53" s="631"/>
      <c r="I53" s="631"/>
    </row>
    <row r="54" spans="1:10" x14ac:dyDescent="0.15">
      <c r="A54" s="632"/>
      <c r="B54" s="633"/>
      <c r="C54" s="633"/>
      <c r="D54" s="633"/>
      <c r="E54" s="633"/>
      <c r="F54" s="633"/>
      <c r="G54" s="633"/>
      <c r="H54" s="633"/>
      <c r="I54" s="634"/>
    </row>
    <row r="55" spans="1:10" x14ac:dyDescent="0.15">
      <c r="A55" s="635"/>
      <c r="B55" s="636"/>
      <c r="C55" s="636"/>
      <c r="D55" s="636"/>
      <c r="E55" s="636"/>
      <c r="F55" s="636"/>
      <c r="G55" s="636"/>
      <c r="H55" s="636"/>
      <c r="I55" s="637"/>
    </row>
    <row r="56" spans="1:10" x14ac:dyDescent="0.15">
      <c r="A56" s="635"/>
      <c r="B56" s="636"/>
      <c r="C56" s="636"/>
      <c r="D56" s="636"/>
      <c r="E56" s="636"/>
      <c r="F56" s="636"/>
      <c r="G56" s="636"/>
      <c r="H56" s="636"/>
      <c r="I56" s="637"/>
    </row>
    <row r="57" spans="1:10" x14ac:dyDescent="0.15">
      <c r="A57" s="638"/>
      <c r="B57" s="639"/>
      <c r="C57" s="639"/>
      <c r="D57" s="639"/>
      <c r="E57" s="639"/>
      <c r="F57" s="639"/>
      <c r="G57" s="639"/>
      <c r="H57" s="639"/>
      <c r="I57" s="640"/>
    </row>
    <row r="58" spans="1:10" ht="14.25" customHeight="1" x14ac:dyDescent="0.15">
      <c r="A58" s="609"/>
      <c r="B58" s="609"/>
      <c r="C58" s="609"/>
      <c r="D58" s="609"/>
      <c r="E58" s="610"/>
      <c r="F58" s="610"/>
      <c r="G58" s="610"/>
      <c r="H58" s="610"/>
      <c r="I58" s="610"/>
    </row>
    <row r="59" spans="1:10" x14ac:dyDescent="0.15">
      <c r="A59" s="79" t="s">
        <v>122</v>
      </c>
      <c r="B59" s="79"/>
    </row>
    <row r="60" spans="1:10" x14ac:dyDescent="0.15">
      <c r="A60" s="128" t="s">
        <v>123</v>
      </c>
      <c r="B60" s="129"/>
      <c r="C60" s="129"/>
      <c r="D60" s="129"/>
      <c r="E60" s="130"/>
      <c r="F60" s="129"/>
      <c r="G60" s="129"/>
      <c r="H60" s="129"/>
      <c r="I60" s="129"/>
    </row>
  </sheetData>
  <sheetProtection sheet="1" objects="1" scenarios="1" selectLockedCells="1"/>
  <mergeCells count="103">
    <mergeCell ref="F12:H12"/>
    <mergeCell ref="A13:C13"/>
    <mergeCell ref="A14:C14"/>
    <mergeCell ref="F14:H14"/>
    <mergeCell ref="A52:G52"/>
    <mergeCell ref="E48:G48"/>
    <mergeCell ref="A53:I53"/>
    <mergeCell ref="A54:I57"/>
    <mergeCell ref="H43:I43"/>
    <mergeCell ref="A47:D47"/>
    <mergeCell ref="E47:G47"/>
    <mergeCell ref="A46:D46"/>
    <mergeCell ref="E46:G46"/>
    <mergeCell ref="H47:I47"/>
    <mergeCell ref="H46:I46"/>
    <mergeCell ref="A45:D45"/>
    <mergeCell ref="E45:G45"/>
    <mergeCell ref="E37:F37"/>
    <mergeCell ref="H45:I45"/>
    <mergeCell ref="E38:F38"/>
    <mergeCell ref="B39:D39"/>
    <mergeCell ref="E39:F39"/>
    <mergeCell ref="A40:D40"/>
    <mergeCell ref="A44:D44"/>
    <mergeCell ref="A58:D58"/>
    <mergeCell ref="E58:G58"/>
    <mergeCell ref="H58:I58"/>
    <mergeCell ref="A48:D48"/>
    <mergeCell ref="E49:G49"/>
    <mergeCell ref="H48:I48"/>
    <mergeCell ref="E51:G51"/>
    <mergeCell ref="H51:I51"/>
    <mergeCell ref="A49:D49"/>
    <mergeCell ref="A51:D51"/>
    <mergeCell ref="E44:G44"/>
    <mergeCell ref="H44:I44"/>
    <mergeCell ref="H42:I42"/>
    <mergeCell ref="A42:D42"/>
    <mergeCell ref="E42:G42"/>
    <mergeCell ref="E40:F40"/>
    <mergeCell ref="A41:I41"/>
    <mergeCell ref="A43:D43"/>
    <mergeCell ref="E43:G43"/>
    <mergeCell ref="B33:D33"/>
    <mergeCell ref="E33:F33"/>
    <mergeCell ref="B34:D34"/>
    <mergeCell ref="E34:F34"/>
    <mergeCell ref="A30:A36"/>
    <mergeCell ref="B30:D30"/>
    <mergeCell ref="E30:F30"/>
    <mergeCell ref="B31:D31"/>
    <mergeCell ref="B32:D32"/>
    <mergeCell ref="E32:F32"/>
    <mergeCell ref="E31:F31"/>
    <mergeCell ref="B35:D35"/>
    <mergeCell ref="E35:F35"/>
    <mergeCell ref="B36:D36"/>
    <mergeCell ref="E36:F36"/>
    <mergeCell ref="E27:F27"/>
    <mergeCell ref="B28:D28"/>
    <mergeCell ref="E28:F28"/>
    <mergeCell ref="B29:D29"/>
    <mergeCell ref="E29:F29"/>
    <mergeCell ref="E26:F26"/>
    <mergeCell ref="A19:A25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A2:I2"/>
    <mergeCell ref="A4:C4"/>
    <mergeCell ref="D4:I4"/>
    <mergeCell ref="A5:C5"/>
    <mergeCell ref="D5:G5"/>
    <mergeCell ref="H5:I5"/>
    <mergeCell ref="B17:D17"/>
    <mergeCell ref="E17:F17"/>
    <mergeCell ref="B18:D18"/>
    <mergeCell ref="E18:F18"/>
    <mergeCell ref="A6:C6"/>
    <mergeCell ref="D6:G6"/>
    <mergeCell ref="D10:F10"/>
    <mergeCell ref="D11:F11"/>
    <mergeCell ref="A15:C15"/>
    <mergeCell ref="E15:F15"/>
    <mergeCell ref="A16:I16"/>
    <mergeCell ref="H6:I6"/>
    <mergeCell ref="A7:C7"/>
    <mergeCell ref="D7:I7"/>
    <mergeCell ref="A8:C11"/>
    <mergeCell ref="D8:I8"/>
    <mergeCell ref="E9:G9"/>
    <mergeCell ref="A12:C12"/>
  </mergeCells>
  <phoneticPr fontId="7"/>
  <dataValidations count="4">
    <dataValidation type="list" allowBlank="1" showInputMessage="1" showErrorMessage="1" sqref="H52:I52" xr:uid="{84DFB5D8-DE20-4909-9123-E07E867394A5}">
      <formula1>"有,無"</formula1>
    </dataValidation>
    <dataValidation type="list" allowBlank="1" showInputMessage="1" showErrorMessage="1" sqref="E9:G9" xr:uid="{8736D2B7-F199-4738-B811-69F0AC585D6C}">
      <formula1>$N$9:$N$11</formula1>
    </dataValidation>
    <dataValidation type="list" allowBlank="1" showInputMessage="1" showErrorMessage="1" sqref="F12:H12" xr:uid="{E1AE6283-A451-41BB-A267-590A3678A151}">
      <formula1>$N$15:$N$17</formula1>
    </dataValidation>
    <dataValidation type="list" allowBlank="1" showInputMessage="1" showErrorMessage="1" sqref="F14:H14" xr:uid="{57ED5693-085C-4AF0-863E-1C805D06D360}">
      <formula1>$N$20:$N$21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76846C0-7C8F-45B8-AD8D-F41B01E3CC68}">
          <x14:formula1>
            <xm:f>'管理用（このシートは削除しないでください）'!$D$3:$D$7</xm:f>
          </x14:formula1>
          <xm:sqref>D7:I7</xm:sqref>
        </x14:dataValidation>
        <x14:dataValidation type="list" allowBlank="1" showInputMessage="1" showErrorMessage="1" xr:uid="{2F448EF2-0C64-4E4B-99A0-DE0E13D24313}">
          <x14:formula1>
            <xm:f>'管理用（このシートは削除しないでください）'!$B$3:$B$20</xm:f>
          </x14:formula1>
          <xm:sqref>D4:I4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5"/>
  <sheetViews>
    <sheetView showGridLines="0" showZeros="0" view="pageBreakPreview" zoomScaleNormal="75" zoomScaleSheetLayoutView="100" workbookViewId="0">
      <selection activeCell="J4" sqref="J4"/>
    </sheetView>
  </sheetViews>
  <sheetFormatPr defaultColWidth="9" defaultRowHeight="13.5" x14ac:dyDescent="0.15"/>
  <cols>
    <col min="1" max="2" width="3.375" style="248" customWidth="1"/>
    <col min="3" max="3" width="9" style="249" hidden="1" customWidth="1"/>
    <col min="4" max="4" width="13.5" style="249" hidden="1" customWidth="1"/>
    <col min="5" max="5" width="11.875" style="249" hidden="1" customWidth="1"/>
    <col min="6" max="6" width="9.5" style="249" hidden="1" customWidth="1"/>
    <col min="7" max="7" width="16.5" style="249" customWidth="1"/>
    <col min="8" max="8" width="12.125" style="249" customWidth="1"/>
    <col min="9" max="9" width="12.5" style="249" customWidth="1"/>
    <col min="10" max="10" width="8.5" style="249" customWidth="1"/>
    <col min="11" max="11" width="12.5" style="249" customWidth="1"/>
    <col min="12" max="12" width="9.5" style="249" customWidth="1"/>
    <col min="13" max="13" width="8.5" style="249" customWidth="1"/>
    <col min="14" max="14" width="12.5" style="249" customWidth="1"/>
    <col min="15" max="15" width="9.5" style="249" customWidth="1"/>
    <col min="16" max="16" width="8.5" style="249" customWidth="1"/>
    <col min="17" max="18" width="12.5" style="249" customWidth="1"/>
    <col min="19" max="19" width="13.375" style="249" customWidth="1"/>
    <col min="20" max="21" width="12.5" style="249" hidden="1" customWidth="1"/>
    <col min="22" max="23" width="12.5" style="249" customWidth="1"/>
    <col min="24" max="24" width="12.5" style="249" hidden="1" customWidth="1"/>
    <col min="25" max="16384" width="9" style="249"/>
  </cols>
  <sheetData>
    <row r="1" spans="1:32" s="134" customFormat="1" ht="18.75" x14ac:dyDescent="0.2">
      <c r="A1" s="133"/>
      <c r="B1" s="133"/>
      <c r="G1" s="134" t="s">
        <v>124</v>
      </c>
    </row>
    <row r="2" spans="1:32" s="141" customFormat="1" ht="30" customHeight="1" thickBot="1" x14ac:dyDescent="0.3">
      <c r="A2" s="135"/>
      <c r="B2" s="135"/>
      <c r="C2" s="136"/>
      <c r="D2" s="137"/>
      <c r="E2" s="138"/>
      <c r="F2" s="138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40"/>
      <c r="W2" s="140"/>
      <c r="X2" s="140"/>
    </row>
    <row r="3" spans="1:32" s="154" customFormat="1" ht="14.1" customHeight="1" x14ac:dyDescent="0.15">
      <c r="A3" s="135"/>
      <c r="B3" s="135"/>
      <c r="C3" s="142"/>
      <c r="D3" s="143"/>
      <c r="E3" s="144"/>
      <c r="F3" s="145"/>
      <c r="G3" s="146"/>
      <c r="H3" s="147"/>
      <c r="I3" s="148" t="s">
        <v>125</v>
      </c>
      <c r="J3" s="148" t="s">
        <v>126</v>
      </c>
      <c r="K3" s="148" t="s">
        <v>127</v>
      </c>
      <c r="L3" s="149"/>
      <c r="M3" s="150"/>
      <c r="N3" s="150" t="s">
        <v>128</v>
      </c>
      <c r="O3" s="149"/>
      <c r="P3" s="150"/>
      <c r="Q3" s="150" t="s">
        <v>129</v>
      </c>
      <c r="R3" s="148" t="s">
        <v>130</v>
      </c>
      <c r="S3" s="148" t="s">
        <v>131</v>
      </c>
      <c r="T3" s="148" t="s">
        <v>132</v>
      </c>
      <c r="U3" s="148" t="s">
        <v>133</v>
      </c>
      <c r="V3" s="151"/>
      <c r="W3" s="152"/>
      <c r="X3" s="153"/>
    </row>
    <row r="4" spans="1:32" s="154" customFormat="1" ht="57" customHeight="1" x14ac:dyDescent="0.15">
      <c r="A4" s="155" t="s">
        <v>134</v>
      </c>
      <c r="B4" s="155" t="s">
        <v>135</v>
      </c>
      <c r="C4" s="156" t="s">
        <v>136</v>
      </c>
      <c r="D4" s="157" t="s">
        <v>137</v>
      </c>
      <c r="E4" s="158" t="s">
        <v>138</v>
      </c>
      <c r="F4" s="159" t="s">
        <v>139</v>
      </c>
      <c r="G4" s="160" t="s">
        <v>140</v>
      </c>
      <c r="H4" s="161" t="s">
        <v>141</v>
      </c>
      <c r="I4" s="162" t="s">
        <v>142</v>
      </c>
      <c r="J4" s="159" t="s">
        <v>143</v>
      </c>
      <c r="K4" s="162" t="s">
        <v>144</v>
      </c>
      <c r="L4" s="643" t="s">
        <v>145</v>
      </c>
      <c r="M4" s="644"/>
      <c r="N4" s="645"/>
      <c r="O4" s="643" t="s">
        <v>146</v>
      </c>
      <c r="P4" s="644"/>
      <c r="Q4" s="645"/>
      <c r="R4" s="162" t="s">
        <v>147</v>
      </c>
      <c r="S4" s="159" t="s">
        <v>148</v>
      </c>
      <c r="T4" s="159" t="s">
        <v>149</v>
      </c>
      <c r="U4" s="159" t="s">
        <v>150</v>
      </c>
      <c r="V4" s="158" t="s">
        <v>151</v>
      </c>
      <c r="W4" s="163" t="s">
        <v>152</v>
      </c>
      <c r="X4" s="164" t="s">
        <v>153</v>
      </c>
    </row>
    <row r="5" spans="1:32" s="177" customFormat="1" ht="14.1" customHeight="1" x14ac:dyDescent="0.15">
      <c r="A5" s="165"/>
      <c r="B5" s="165"/>
      <c r="C5" s="166"/>
      <c r="D5" s="167"/>
      <c r="E5" s="168"/>
      <c r="F5" s="169"/>
      <c r="G5" s="170"/>
      <c r="H5" s="169"/>
      <c r="I5" s="171"/>
      <c r="J5" s="171"/>
      <c r="K5" s="172"/>
      <c r="L5" s="173" t="s">
        <v>154</v>
      </c>
      <c r="M5" s="173" t="s">
        <v>155</v>
      </c>
      <c r="N5" s="173" t="s">
        <v>156</v>
      </c>
      <c r="O5" s="173" t="s">
        <v>154</v>
      </c>
      <c r="P5" s="173" t="s">
        <v>155</v>
      </c>
      <c r="Q5" s="173" t="s">
        <v>156</v>
      </c>
      <c r="R5" s="171"/>
      <c r="S5" s="171" t="s">
        <v>157</v>
      </c>
      <c r="T5" s="171"/>
      <c r="U5" s="171"/>
      <c r="V5" s="174" t="s">
        <v>158</v>
      </c>
      <c r="W5" s="175"/>
      <c r="X5" s="176"/>
    </row>
    <row r="6" spans="1:32" s="188" customFormat="1" ht="19.5" customHeight="1" x14ac:dyDescent="0.15">
      <c r="A6" s="178"/>
      <c r="B6" s="178"/>
      <c r="C6" s="179"/>
      <c r="D6" s="180"/>
      <c r="E6" s="181"/>
      <c r="F6" s="182"/>
      <c r="G6" s="183"/>
      <c r="H6" s="182"/>
      <c r="I6" s="184" t="s">
        <v>159</v>
      </c>
      <c r="J6" s="184" t="s">
        <v>159</v>
      </c>
      <c r="K6" s="184" t="s">
        <v>160</v>
      </c>
      <c r="L6" s="184" t="s">
        <v>28</v>
      </c>
      <c r="M6" s="184" t="s">
        <v>159</v>
      </c>
      <c r="N6" s="184" t="s">
        <v>159</v>
      </c>
      <c r="O6" s="184" t="s">
        <v>28</v>
      </c>
      <c r="P6" s="184" t="s">
        <v>159</v>
      </c>
      <c r="Q6" s="184" t="s">
        <v>159</v>
      </c>
      <c r="R6" s="184" t="s">
        <v>159</v>
      </c>
      <c r="S6" s="184" t="s">
        <v>159</v>
      </c>
      <c r="T6" s="184" t="s">
        <v>159</v>
      </c>
      <c r="U6" s="184" t="s">
        <v>159</v>
      </c>
      <c r="V6" s="185"/>
      <c r="W6" s="186"/>
      <c r="X6" s="187"/>
    </row>
    <row r="7" spans="1:32" s="197" customFormat="1" ht="39.75" customHeight="1" thickBot="1" x14ac:dyDescent="0.2">
      <c r="A7" s="189"/>
      <c r="B7" s="189"/>
      <c r="C7" s="190"/>
      <c r="D7" s="191"/>
      <c r="E7" s="192"/>
      <c r="F7" s="193"/>
      <c r="G7" s="259">
        <f t="array" ref="G7">IF(+'様式2-1'!D6:G6="","",+'様式2-1'!D6:G6)</f>
        <v>0</v>
      </c>
      <c r="H7" s="260">
        <f>IFERROR(+様式１!D7,"")</f>
        <v>0</v>
      </c>
      <c r="I7" s="253" t="str">
        <f>IF(+'様式2-1'!H40="","",+'様式2-1'!H40)</f>
        <v/>
      </c>
      <c r="J7" s="194">
        <v>0</v>
      </c>
      <c r="K7" s="253" t="str">
        <f>IF(I7="","",I7-J7)</f>
        <v/>
      </c>
      <c r="L7" s="254" t="str">
        <f>'様式2-1'!E28</f>
        <v/>
      </c>
      <c r="M7" s="253" t="str">
        <f>IF(N7="","",IF(L7="","",N7/L7))</f>
        <v/>
      </c>
      <c r="N7" s="253" t="str">
        <f>'様式2-1'!H28</f>
        <v/>
      </c>
      <c r="O7" s="254" t="str">
        <f>IFERROR('様式2-1'!N24+'様式2-1'!N25,"")</f>
        <v/>
      </c>
      <c r="P7" s="253" t="str" cm="1">
        <f t="array" ref="P7">IFERROR(_xlfn.SWITCH('様式2-1'!E9,"鉄筋コンクリート",558000,"ブロック",444000,"木造",362000),"")</f>
        <v/>
      </c>
      <c r="Q7" s="253" t="str">
        <f>IF(P7="","",IF(O7="","",O7*P7))</f>
        <v/>
      </c>
      <c r="R7" s="255" t="str">
        <f>IF(Q7="","",IF(N7&gt;Q7,Q7,N7))</f>
        <v/>
      </c>
      <c r="S7" s="256" t="str">
        <f>IF(+R7="","",ROUNDDOWN(+R7*0.5,-3))</f>
        <v/>
      </c>
      <c r="T7" s="257" t="str">
        <f>IF(I7="","",IF(S7="-",MIN(K7,R7),IF(Z7="a",MIN(K7,R7,S7),IF(Z7="b",MIN(MIN(K7,R7)*AA7,S7)))))</f>
        <v/>
      </c>
      <c r="U7" s="255" t="str">
        <f t="shared" ref="U7:U26" si="0">IF(I7="","",ROUNDDOWN(IF(I7="","",IF(AB7="B",T7,IF(S7="-",T7*AC7,T7*AD7))),-3))</f>
        <v/>
      </c>
      <c r="V7" s="258">
        <f>+様式１!D14</f>
        <v>0</v>
      </c>
      <c r="W7" s="195"/>
      <c r="X7" s="196"/>
      <c r="AA7" s="198"/>
      <c r="AC7" s="198"/>
      <c r="AD7" s="198"/>
    </row>
    <row r="8" spans="1:32" s="197" customFormat="1" ht="39.75" hidden="1" customHeight="1" thickBot="1" x14ac:dyDescent="0.2">
      <c r="A8" s="189"/>
      <c r="B8" s="189"/>
      <c r="C8" s="199"/>
      <c r="D8" s="200"/>
      <c r="E8" s="201"/>
      <c r="F8" s="202"/>
      <c r="G8" s="203"/>
      <c r="H8" s="204"/>
      <c r="I8" s="205"/>
      <c r="J8" s="205"/>
      <c r="K8" s="206" t="str">
        <f t="shared" ref="K8:K14" si="1">IF(I8="","",I8-J8)</f>
        <v/>
      </c>
      <c r="L8" s="207"/>
      <c r="M8" s="206" t="str">
        <f t="shared" ref="M8:M14" si="2">IF(N8="","",IF(L8="","",N8/L8))</f>
        <v/>
      </c>
      <c r="N8" s="205"/>
      <c r="O8" s="207"/>
      <c r="P8" s="205"/>
      <c r="Q8" s="206" t="str">
        <f t="shared" ref="Q8:Q14" si="3">IF(P8="","",IF(O8="","",O8*P8))</f>
        <v/>
      </c>
      <c r="R8" s="206" t="str">
        <f t="shared" ref="R8:R14" si="4">IF(Q8="","",IF(N8&gt;Q8,Q8,N8))</f>
        <v/>
      </c>
      <c r="S8" s="208"/>
      <c r="T8" s="209" t="str">
        <f t="shared" ref="T8:T26" si="5">IF(I8="","",IF(S8="-",MIN(K8,R8),IF(Z8="a",MIN(K8,R8,S8),IF(Z8="b",MIN(MIN(K8,R8)*AA8,S8)))))</f>
        <v/>
      </c>
      <c r="U8" s="210" t="str">
        <f t="shared" si="0"/>
        <v/>
      </c>
      <c r="V8" s="211"/>
      <c r="W8" s="212"/>
      <c r="X8" s="213"/>
      <c r="Z8" s="197" t="e">
        <f>VLOOKUP(E8,#REF!,2,FALSE)</f>
        <v>#REF!</v>
      </c>
      <c r="AA8" s="198" t="e">
        <f>VLOOKUP(E8,#REF!,3,FALSE)</f>
        <v>#REF!</v>
      </c>
      <c r="AB8" s="197" t="e">
        <f>VLOOKUP(E8,#REF!,4,FALSE)</f>
        <v>#REF!</v>
      </c>
      <c r="AC8" s="198" t="e">
        <f>VLOOKUP(E8,#REF!,5,FALSE)</f>
        <v>#REF!</v>
      </c>
      <c r="AD8" s="198" t="e">
        <f>VLOOKUP(E8,#REF!,6,FALSE)</f>
        <v>#REF!</v>
      </c>
      <c r="AE8" s="197" t="str">
        <f t="shared" ref="AE8:AE26" si="6">IF(I8="","",IF(S8="-",MIN(K8,R8),IF(Z8="a",MIN(K8,R8,S8),IF(Z8="b",MIN(K8,R8)*AA8))))</f>
        <v/>
      </c>
      <c r="AF8" s="197" t="str">
        <f t="shared" ref="AF8:AF26" si="7">IF(I8="","",IF(S8="-",MIN(K8,R8),IF(Z8="a",MIN(K8,R8,S8),IF(Z8="b",MIN(K8,R8)))))</f>
        <v/>
      </c>
    </row>
    <row r="9" spans="1:32" s="197" customFormat="1" ht="39.75" hidden="1" customHeight="1" x14ac:dyDescent="0.15">
      <c r="A9" s="189"/>
      <c r="B9" s="189"/>
      <c r="C9" s="199"/>
      <c r="D9" s="200"/>
      <c r="E9" s="201"/>
      <c r="F9" s="202"/>
      <c r="G9" s="214"/>
      <c r="H9" s="215"/>
      <c r="I9" s="216"/>
      <c r="J9" s="216"/>
      <c r="K9" s="217" t="str">
        <f t="shared" si="1"/>
        <v/>
      </c>
      <c r="L9" s="218"/>
      <c r="M9" s="217" t="str">
        <f t="shared" si="2"/>
        <v/>
      </c>
      <c r="N9" s="216"/>
      <c r="O9" s="218"/>
      <c r="P9" s="216"/>
      <c r="Q9" s="217" t="str">
        <f t="shared" si="3"/>
        <v/>
      </c>
      <c r="R9" s="219" t="str">
        <f t="shared" si="4"/>
        <v/>
      </c>
      <c r="S9" s="220"/>
      <c r="T9" s="221" t="str">
        <f t="shared" si="5"/>
        <v/>
      </c>
      <c r="U9" s="219" t="str">
        <f t="shared" si="0"/>
        <v/>
      </c>
      <c r="V9" s="222"/>
      <c r="W9" s="223"/>
      <c r="X9" s="213"/>
      <c r="Z9" s="197" t="e">
        <f>VLOOKUP(E9,#REF!,2,FALSE)</f>
        <v>#REF!</v>
      </c>
      <c r="AA9" s="198" t="e">
        <f>VLOOKUP(E9,#REF!,3,FALSE)</f>
        <v>#REF!</v>
      </c>
      <c r="AB9" s="197" t="e">
        <f>VLOOKUP(E9,#REF!,4,FALSE)</f>
        <v>#REF!</v>
      </c>
      <c r="AC9" s="198" t="e">
        <f>VLOOKUP(E9,#REF!,5,FALSE)</f>
        <v>#REF!</v>
      </c>
      <c r="AD9" s="198" t="e">
        <f>VLOOKUP(E9,#REF!,6,FALSE)</f>
        <v>#REF!</v>
      </c>
      <c r="AE9" s="197" t="str">
        <f t="shared" si="6"/>
        <v/>
      </c>
      <c r="AF9" s="197" t="str">
        <f t="shared" si="7"/>
        <v/>
      </c>
    </row>
    <row r="10" spans="1:32" s="197" customFormat="1" ht="39.75" hidden="1" customHeight="1" x14ac:dyDescent="0.15">
      <c r="A10" s="189"/>
      <c r="B10" s="189"/>
      <c r="C10" s="199"/>
      <c r="D10" s="200"/>
      <c r="E10" s="201"/>
      <c r="F10" s="202"/>
      <c r="G10" s="214"/>
      <c r="H10" s="215"/>
      <c r="I10" s="216"/>
      <c r="J10" s="216"/>
      <c r="K10" s="217" t="str">
        <f t="shared" si="1"/>
        <v/>
      </c>
      <c r="L10" s="218"/>
      <c r="M10" s="217" t="str">
        <f t="shared" si="2"/>
        <v/>
      </c>
      <c r="N10" s="216"/>
      <c r="O10" s="218"/>
      <c r="P10" s="216"/>
      <c r="Q10" s="217" t="str">
        <f t="shared" si="3"/>
        <v/>
      </c>
      <c r="R10" s="219" t="str">
        <f t="shared" si="4"/>
        <v/>
      </c>
      <c r="S10" s="220"/>
      <c r="T10" s="221" t="str">
        <f t="shared" si="5"/>
        <v/>
      </c>
      <c r="U10" s="219" t="str">
        <f t="shared" si="0"/>
        <v/>
      </c>
      <c r="V10" s="222"/>
      <c r="W10" s="223"/>
      <c r="X10" s="213"/>
      <c r="Z10" s="197" t="e">
        <f>VLOOKUP(E10,#REF!,2,FALSE)</f>
        <v>#REF!</v>
      </c>
      <c r="AA10" s="198" t="e">
        <f>VLOOKUP(E10,#REF!,3,FALSE)</f>
        <v>#REF!</v>
      </c>
      <c r="AB10" s="197" t="e">
        <f>VLOOKUP(E10,#REF!,4,FALSE)</f>
        <v>#REF!</v>
      </c>
      <c r="AC10" s="198" t="e">
        <f>VLOOKUP(E10,#REF!,5,FALSE)</f>
        <v>#REF!</v>
      </c>
      <c r="AD10" s="198" t="e">
        <f>VLOOKUP(E10,#REF!,6,FALSE)</f>
        <v>#REF!</v>
      </c>
      <c r="AE10" s="197" t="str">
        <f t="shared" si="6"/>
        <v/>
      </c>
      <c r="AF10" s="197" t="str">
        <f t="shared" si="7"/>
        <v/>
      </c>
    </row>
    <row r="11" spans="1:32" s="197" customFormat="1" ht="39.75" hidden="1" customHeight="1" x14ac:dyDescent="0.15">
      <c r="A11" s="189"/>
      <c r="B11" s="189"/>
      <c r="C11" s="199"/>
      <c r="D11" s="200"/>
      <c r="E11" s="201"/>
      <c r="F11" s="202"/>
      <c r="G11" s="214"/>
      <c r="H11" s="215"/>
      <c r="I11" s="216"/>
      <c r="J11" s="216"/>
      <c r="K11" s="217" t="str">
        <f t="shared" si="1"/>
        <v/>
      </c>
      <c r="L11" s="218"/>
      <c r="M11" s="217" t="str">
        <f t="shared" si="2"/>
        <v/>
      </c>
      <c r="N11" s="216"/>
      <c r="O11" s="218"/>
      <c r="P11" s="216"/>
      <c r="Q11" s="217" t="str">
        <f t="shared" si="3"/>
        <v/>
      </c>
      <c r="R11" s="219" t="str">
        <f t="shared" si="4"/>
        <v/>
      </c>
      <c r="S11" s="220"/>
      <c r="T11" s="221" t="str">
        <f t="shared" si="5"/>
        <v/>
      </c>
      <c r="U11" s="219" t="str">
        <f t="shared" si="0"/>
        <v/>
      </c>
      <c r="V11" s="222"/>
      <c r="W11" s="223"/>
      <c r="X11" s="213"/>
      <c r="Z11" s="197" t="e">
        <f>VLOOKUP(E11,#REF!,2,FALSE)</f>
        <v>#REF!</v>
      </c>
      <c r="AA11" s="198" t="e">
        <f>VLOOKUP(E11,#REF!,3,FALSE)</f>
        <v>#REF!</v>
      </c>
      <c r="AB11" s="197" t="e">
        <f>VLOOKUP(E11,#REF!,4,FALSE)</f>
        <v>#REF!</v>
      </c>
      <c r="AC11" s="198" t="e">
        <f>VLOOKUP(E11,#REF!,5,FALSE)</f>
        <v>#REF!</v>
      </c>
      <c r="AD11" s="198" t="e">
        <f>VLOOKUP(E11,#REF!,6,FALSE)</f>
        <v>#REF!</v>
      </c>
      <c r="AE11" s="197" t="str">
        <f t="shared" si="6"/>
        <v/>
      </c>
      <c r="AF11" s="197" t="str">
        <f t="shared" si="7"/>
        <v/>
      </c>
    </row>
    <row r="12" spans="1:32" s="197" customFormat="1" ht="39.75" hidden="1" customHeight="1" x14ac:dyDescent="0.15">
      <c r="A12" s="189"/>
      <c r="B12" s="189"/>
      <c r="C12" s="199"/>
      <c r="D12" s="200"/>
      <c r="E12" s="201"/>
      <c r="F12" s="202"/>
      <c r="G12" s="214"/>
      <c r="H12" s="215"/>
      <c r="I12" s="216"/>
      <c r="J12" s="216"/>
      <c r="K12" s="217" t="str">
        <f t="shared" si="1"/>
        <v/>
      </c>
      <c r="L12" s="218"/>
      <c r="M12" s="217" t="str">
        <f t="shared" si="2"/>
        <v/>
      </c>
      <c r="N12" s="216"/>
      <c r="O12" s="218"/>
      <c r="P12" s="216"/>
      <c r="Q12" s="217" t="str">
        <f t="shared" si="3"/>
        <v/>
      </c>
      <c r="R12" s="219" t="str">
        <f t="shared" si="4"/>
        <v/>
      </c>
      <c r="S12" s="220"/>
      <c r="T12" s="221" t="str">
        <f t="shared" si="5"/>
        <v/>
      </c>
      <c r="U12" s="219" t="str">
        <f t="shared" si="0"/>
        <v/>
      </c>
      <c r="V12" s="222"/>
      <c r="W12" s="223"/>
      <c r="X12" s="213"/>
      <c r="Z12" s="197" t="e">
        <f>VLOOKUP(E12,#REF!,2,FALSE)</f>
        <v>#REF!</v>
      </c>
      <c r="AA12" s="198" t="e">
        <f>VLOOKUP(E12,#REF!,3,FALSE)</f>
        <v>#REF!</v>
      </c>
      <c r="AB12" s="197" t="e">
        <f>VLOOKUP(E12,#REF!,4,FALSE)</f>
        <v>#REF!</v>
      </c>
      <c r="AC12" s="198" t="e">
        <f>VLOOKUP(E12,#REF!,5,FALSE)</f>
        <v>#REF!</v>
      </c>
      <c r="AD12" s="198" t="e">
        <f>VLOOKUP(E12,#REF!,6,FALSE)</f>
        <v>#REF!</v>
      </c>
      <c r="AE12" s="197" t="str">
        <f t="shared" si="6"/>
        <v/>
      </c>
      <c r="AF12" s="197" t="str">
        <f t="shared" si="7"/>
        <v/>
      </c>
    </row>
    <row r="13" spans="1:32" s="197" customFormat="1" ht="39.75" hidden="1" customHeight="1" x14ac:dyDescent="0.15">
      <c r="A13" s="189"/>
      <c r="B13" s="189"/>
      <c r="C13" s="199"/>
      <c r="D13" s="200"/>
      <c r="E13" s="201"/>
      <c r="F13" s="202"/>
      <c r="G13" s="214"/>
      <c r="H13" s="215"/>
      <c r="I13" s="216"/>
      <c r="J13" s="216"/>
      <c r="K13" s="217" t="str">
        <f t="shared" si="1"/>
        <v/>
      </c>
      <c r="L13" s="218"/>
      <c r="M13" s="217" t="str">
        <f t="shared" si="2"/>
        <v/>
      </c>
      <c r="N13" s="216"/>
      <c r="O13" s="218"/>
      <c r="P13" s="216"/>
      <c r="Q13" s="217" t="str">
        <f t="shared" si="3"/>
        <v/>
      </c>
      <c r="R13" s="219" t="str">
        <f t="shared" si="4"/>
        <v/>
      </c>
      <c r="S13" s="220"/>
      <c r="T13" s="221" t="str">
        <f t="shared" si="5"/>
        <v/>
      </c>
      <c r="U13" s="219" t="str">
        <f t="shared" si="0"/>
        <v/>
      </c>
      <c r="V13" s="222"/>
      <c r="W13" s="223"/>
      <c r="X13" s="213"/>
      <c r="Z13" s="197" t="e">
        <f>VLOOKUP(E13,#REF!,2,FALSE)</f>
        <v>#REF!</v>
      </c>
      <c r="AA13" s="198" t="e">
        <f>VLOOKUP(E13,#REF!,3,FALSE)</f>
        <v>#REF!</v>
      </c>
      <c r="AB13" s="197" t="e">
        <f>VLOOKUP(E13,#REF!,4,FALSE)</f>
        <v>#REF!</v>
      </c>
      <c r="AC13" s="198" t="e">
        <f>VLOOKUP(E13,#REF!,5,FALSE)</f>
        <v>#REF!</v>
      </c>
      <c r="AD13" s="198" t="e">
        <f>VLOOKUP(E13,#REF!,6,FALSE)</f>
        <v>#REF!</v>
      </c>
      <c r="AE13" s="197" t="str">
        <f t="shared" si="6"/>
        <v/>
      </c>
      <c r="AF13" s="197" t="str">
        <f t="shared" si="7"/>
        <v/>
      </c>
    </row>
    <row r="14" spans="1:32" s="197" customFormat="1" ht="39.75" hidden="1" customHeight="1" x14ac:dyDescent="0.15">
      <c r="A14" s="189"/>
      <c r="B14" s="189"/>
      <c r="C14" s="199"/>
      <c r="D14" s="200"/>
      <c r="E14" s="201"/>
      <c r="F14" s="202"/>
      <c r="G14" s="214"/>
      <c r="H14" s="215"/>
      <c r="I14" s="216"/>
      <c r="J14" s="216"/>
      <c r="K14" s="217" t="str">
        <f t="shared" si="1"/>
        <v/>
      </c>
      <c r="L14" s="218"/>
      <c r="M14" s="217" t="str">
        <f t="shared" si="2"/>
        <v/>
      </c>
      <c r="N14" s="216"/>
      <c r="O14" s="218"/>
      <c r="P14" s="216"/>
      <c r="Q14" s="217" t="str">
        <f t="shared" si="3"/>
        <v/>
      </c>
      <c r="R14" s="219" t="str">
        <f t="shared" si="4"/>
        <v/>
      </c>
      <c r="S14" s="220"/>
      <c r="T14" s="221" t="str">
        <f t="shared" si="5"/>
        <v/>
      </c>
      <c r="U14" s="219" t="str">
        <f t="shared" si="0"/>
        <v/>
      </c>
      <c r="V14" s="222"/>
      <c r="W14" s="223"/>
      <c r="X14" s="213"/>
      <c r="Z14" s="197" t="e">
        <f>VLOOKUP(E14,#REF!,2,FALSE)</f>
        <v>#REF!</v>
      </c>
      <c r="AA14" s="198" t="e">
        <f>VLOOKUP(E14,#REF!,3,FALSE)</f>
        <v>#REF!</v>
      </c>
      <c r="AB14" s="197" t="e">
        <f>VLOOKUP(E14,#REF!,4,FALSE)</f>
        <v>#REF!</v>
      </c>
      <c r="AC14" s="198" t="e">
        <f>VLOOKUP(E14,#REF!,5,FALSE)</f>
        <v>#REF!</v>
      </c>
      <c r="AD14" s="198" t="e">
        <f>VLOOKUP(E14,#REF!,6,FALSE)</f>
        <v>#REF!</v>
      </c>
      <c r="AE14" s="197" t="str">
        <f t="shared" si="6"/>
        <v/>
      </c>
      <c r="AF14" s="197" t="str">
        <f t="shared" si="7"/>
        <v/>
      </c>
    </row>
    <row r="15" spans="1:32" s="197" customFormat="1" ht="39.75" hidden="1" customHeight="1" x14ac:dyDescent="0.15">
      <c r="A15" s="189"/>
      <c r="B15" s="189"/>
      <c r="C15" s="199"/>
      <c r="D15" s="200"/>
      <c r="E15" s="201"/>
      <c r="F15" s="202"/>
      <c r="G15" s="214"/>
      <c r="H15" s="215"/>
      <c r="I15" s="216"/>
      <c r="J15" s="216"/>
      <c r="K15" s="217" t="str">
        <f t="shared" ref="K15:K26" si="8">IF(I15="","",I15-J15)</f>
        <v/>
      </c>
      <c r="L15" s="218"/>
      <c r="M15" s="217" t="str">
        <f t="shared" ref="M15:M26" si="9">IF(N15="","",IF(L15="","",N15/L15))</f>
        <v/>
      </c>
      <c r="N15" s="216"/>
      <c r="O15" s="218"/>
      <c r="P15" s="216"/>
      <c r="Q15" s="217" t="str">
        <f t="shared" ref="Q15:Q26" si="10">IF(P15="","",IF(O15="","",O15*P15))</f>
        <v/>
      </c>
      <c r="R15" s="219" t="str">
        <f t="shared" ref="R15:R26" si="11">IF(Q15="","",IF(N15&gt;Q15,Q15,N15))</f>
        <v/>
      </c>
      <c r="S15" s="220"/>
      <c r="T15" s="221" t="str">
        <f t="shared" si="5"/>
        <v/>
      </c>
      <c r="U15" s="219" t="str">
        <f t="shared" si="0"/>
        <v/>
      </c>
      <c r="V15" s="222"/>
      <c r="W15" s="223"/>
      <c r="X15" s="213"/>
      <c r="Z15" s="197" t="e">
        <f>VLOOKUP(E15,#REF!,2,FALSE)</f>
        <v>#REF!</v>
      </c>
      <c r="AA15" s="198" t="e">
        <f>VLOOKUP(E15,#REF!,3,FALSE)</f>
        <v>#REF!</v>
      </c>
      <c r="AB15" s="197" t="e">
        <f>VLOOKUP(E15,#REF!,4,FALSE)</f>
        <v>#REF!</v>
      </c>
      <c r="AC15" s="198" t="e">
        <f>VLOOKUP(E15,#REF!,5,FALSE)</f>
        <v>#REF!</v>
      </c>
      <c r="AD15" s="198" t="e">
        <f>VLOOKUP(E15,#REF!,6,FALSE)</f>
        <v>#REF!</v>
      </c>
      <c r="AE15" s="197" t="str">
        <f t="shared" si="6"/>
        <v/>
      </c>
      <c r="AF15" s="197" t="str">
        <f t="shared" si="7"/>
        <v/>
      </c>
    </row>
    <row r="16" spans="1:32" s="197" customFormat="1" ht="39.75" hidden="1" customHeight="1" x14ac:dyDescent="0.15">
      <c r="A16" s="189"/>
      <c r="B16" s="189"/>
      <c r="C16" s="199"/>
      <c r="D16" s="200"/>
      <c r="E16" s="201"/>
      <c r="F16" s="202"/>
      <c r="G16" s="214"/>
      <c r="H16" s="215"/>
      <c r="I16" s="216"/>
      <c r="J16" s="216"/>
      <c r="K16" s="217" t="str">
        <f t="shared" si="8"/>
        <v/>
      </c>
      <c r="L16" s="218"/>
      <c r="M16" s="217" t="str">
        <f t="shared" si="9"/>
        <v/>
      </c>
      <c r="N16" s="216"/>
      <c r="O16" s="218"/>
      <c r="P16" s="216"/>
      <c r="Q16" s="217" t="str">
        <f t="shared" si="10"/>
        <v/>
      </c>
      <c r="R16" s="219" t="str">
        <f t="shared" si="11"/>
        <v/>
      </c>
      <c r="S16" s="220"/>
      <c r="T16" s="221" t="str">
        <f t="shared" si="5"/>
        <v/>
      </c>
      <c r="U16" s="219" t="str">
        <f t="shared" si="0"/>
        <v/>
      </c>
      <c r="V16" s="222"/>
      <c r="W16" s="223"/>
      <c r="X16" s="213"/>
      <c r="Z16" s="197" t="e">
        <f>VLOOKUP(E16,#REF!,2,FALSE)</f>
        <v>#REF!</v>
      </c>
      <c r="AA16" s="198" t="e">
        <f>VLOOKUP(E16,#REF!,3,FALSE)</f>
        <v>#REF!</v>
      </c>
      <c r="AB16" s="197" t="e">
        <f>VLOOKUP(E16,#REF!,4,FALSE)</f>
        <v>#REF!</v>
      </c>
      <c r="AC16" s="198" t="e">
        <f>VLOOKUP(E16,#REF!,5,FALSE)</f>
        <v>#REF!</v>
      </c>
      <c r="AD16" s="198" t="e">
        <f>VLOOKUP(E16,#REF!,6,FALSE)</f>
        <v>#REF!</v>
      </c>
      <c r="AE16" s="197" t="str">
        <f t="shared" si="6"/>
        <v/>
      </c>
      <c r="AF16" s="197" t="str">
        <f t="shared" si="7"/>
        <v/>
      </c>
    </row>
    <row r="17" spans="1:32" s="197" customFormat="1" ht="39.75" hidden="1" customHeight="1" x14ac:dyDescent="0.15">
      <c r="A17" s="189"/>
      <c r="B17" s="189"/>
      <c r="C17" s="199"/>
      <c r="D17" s="200"/>
      <c r="E17" s="201"/>
      <c r="F17" s="202"/>
      <c r="G17" s="214"/>
      <c r="H17" s="215"/>
      <c r="I17" s="216"/>
      <c r="J17" s="216"/>
      <c r="K17" s="217" t="str">
        <f t="shared" si="8"/>
        <v/>
      </c>
      <c r="L17" s="218"/>
      <c r="M17" s="217" t="str">
        <f t="shared" si="9"/>
        <v/>
      </c>
      <c r="N17" s="216"/>
      <c r="O17" s="218"/>
      <c r="P17" s="216"/>
      <c r="Q17" s="217" t="str">
        <f t="shared" si="10"/>
        <v/>
      </c>
      <c r="R17" s="219" t="str">
        <f t="shared" si="11"/>
        <v/>
      </c>
      <c r="S17" s="220"/>
      <c r="T17" s="221" t="str">
        <f t="shared" si="5"/>
        <v/>
      </c>
      <c r="U17" s="219" t="str">
        <f t="shared" si="0"/>
        <v/>
      </c>
      <c r="V17" s="222"/>
      <c r="W17" s="223"/>
      <c r="X17" s="213"/>
      <c r="Z17" s="197" t="e">
        <f>VLOOKUP(E17,#REF!,2,FALSE)</f>
        <v>#REF!</v>
      </c>
      <c r="AA17" s="198" t="e">
        <f>VLOOKUP(E17,#REF!,3,FALSE)</f>
        <v>#REF!</v>
      </c>
      <c r="AB17" s="197" t="e">
        <f>VLOOKUP(E17,#REF!,4,FALSE)</f>
        <v>#REF!</v>
      </c>
      <c r="AC17" s="198" t="e">
        <f>VLOOKUP(E17,#REF!,5,FALSE)</f>
        <v>#REF!</v>
      </c>
      <c r="AD17" s="198" t="e">
        <f>VLOOKUP(E17,#REF!,6,FALSE)</f>
        <v>#REF!</v>
      </c>
      <c r="AE17" s="197" t="str">
        <f t="shared" si="6"/>
        <v/>
      </c>
      <c r="AF17" s="197" t="str">
        <f t="shared" si="7"/>
        <v/>
      </c>
    </row>
    <row r="18" spans="1:32" s="197" customFormat="1" ht="39.75" hidden="1" customHeight="1" x14ac:dyDescent="0.15">
      <c r="A18" s="189"/>
      <c r="B18" s="189"/>
      <c r="C18" s="199"/>
      <c r="D18" s="200"/>
      <c r="E18" s="201"/>
      <c r="F18" s="202"/>
      <c r="G18" s="214"/>
      <c r="H18" s="215"/>
      <c r="I18" s="216"/>
      <c r="J18" s="216"/>
      <c r="K18" s="217" t="str">
        <f t="shared" si="8"/>
        <v/>
      </c>
      <c r="L18" s="218"/>
      <c r="M18" s="217" t="str">
        <f t="shared" si="9"/>
        <v/>
      </c>
      <c r="N18" s="216"/>
      <c r="O18" s="218"/>
      <c r="P18" s="216"/>
      <c r="Q18" s="217" t="str">
        <f t="shared" si="10"/>
        <v/>
      </c>
      <c r="R18" s="219" t="str">
        <f t="shared" si="11"/>
        <v/>
      </c>
      <c r="S18" s="220"/>
      <c r="T18" s="221" t="str">
        <f t="shared" si="5"/>
        <v/>
      </c>
      <c r="U18" s="219" t="str">
        <f t="shared" si="0"/>
        <v/>
      </c>
      <c r="V18" s="222"/>
      <c r="W18" s="223"/>
      <c r="X18" s="213"/>
      <c r="Z18" s="197" t="e">
        <f>VLOOKUP(E18,#REF!,2,FALSE)</f>
        <v>#REF!</v>
      </c>
      <c r="AA18" s="198" t="e">
        <f>VLOOKUP(E18,#REF!,3,FALSE)</f>
        <v>#REF!</v>
      </c>
      <c r="AB18" s="197" t="e">
        <f>VLOOKUP(E18,#REF!,4,FALSE)</f>
        <v>#REF!</v>
      </c>
      <c r="AC18" s="198" t="e">
        <f>VLOOKUP(E18,#REF!,5,FALSE)</f>
        <v>#REF!</v>
      </c>
      <c r="AD18" s="198" t="e">
        <f>VLOOKUP(E18,#REF!,6,FALSE)</f>
        <v>#REF!</v>
      </c>
      <c r="AE18" s="197" t="str">
        <f t="shared" si="6"/>
        <v/>
      </c>
      <c r="AF18" s="197" t="str">
        <f t="shared" si="7"/>
        <v/>
      </c>
    </row>
    <row r="19" spans="1:32" s="197" customFormat="1" ht="39.75" hidden="1" customHeight="1" x14ac:dyDescent="0.15">
      <c r="A19" s="189"/>
      <c r="B19" s="189"/>
      <c r="C19" s="199"/>
      <c r="D19" s="200"/>
      <c r="E19" s="201"/>
      <c r="F19" s="202"/>
      <c r="G19" s="214"/>
      <c r="H19" s="215"/>
      <c r="I19" s="216"/>
      <c r="J19" s="216"/>
      <c r="K19" s="217" t="str">
        <f t="shared" si="8"/>
        <v/>
      </c>
      <c r="L19" s="218"/>
      <c r="M19" s="217" t="str">
        <f t="shared" si="9"/>
        <v/>
      </c>
      <c r="N19" s="216"/>
      <c r="O19" s="218"/>
      <c r="P19" s="216"/>
      <c r="Q19" s="217" t="str">
        <f t="shared" si="10"/>
        <v/>
      </c>
      <c r="R19" s="219" t="str">
        <f t="shared" si="11"/>
        <v/>
      </c>
      <c r="S19" s="220"/>
      <c r="T19" s="221" t="str">
        <f t="shared" si="5"/>
        <v/>
      </c>
      <c r="U19" s="219" t="str">
        <f t="shared" si="0"/>
        <v/>
      </c>
      <c r="V19" s="222"/>
      <c r="W19" s="223"/>
      <c r="X19" s="213"/>
      <c r="Z19" s="197" t="e">
        <f>VLOOKUP(E19,#REF!,2,FALSE)</f>
        <v>#REF!</v>
      </c>
      <c r="AA19" s="198" t="e">
        <f>VLOOKUP(E19,#REF!,3,FALSE)</f>
        <v>#REF!</v>
      </c>
      <c r="AB19" s="197" t="e">
        <f>VLOOKUP(E19,#REF!,4,FALSE)</f>
        <v>#REF!</v>
      </c>
      <c r="AC19" s="198" t="e">
        <f>VLOOKUP(E19,#REF!,5,FALSE)</f>
        <v>#REF!</v>
      </c>
      <c r="AD19" s="198" t="e">
        <f>VLOOKUP(E19,#REF!,6,FALSE)</f>
        <v>#REF!</v>
      </c>
      <c r="AE19" s="197" t="str">
        <f t="shared" si="6"/>
        <v/>
      </c>
      <c r="AF19" s="197" t="str">
        <f t="shared" si="7"/>
        <v/>
      </c>
    </row>
    <row r="20" spans="1:32" s="197" customFormat="1" ht="39.75" hidden="1" customHeight="1" x14ac:dyDescent="0.15">
      <c r="A20" s="189"/>
      <c r="B20" s="189"/>
      <c r="C20" s="199"/>
      <c r="D20" s="200"/>
      <c r="E20" s="201"/>
      <c r="F20" s="202"/>
      <c r="G20" s="214"/>
      <c r="H20" s="215"/>
      <c r="I20" s="216"/>
      <c r="J20" s="216"/>
      <c r="K20" s="217" t="str">
        <f t="shared" si="8"/>
        <v/>
      </c>
      <c r="L20" s="218"/>
      <c r="M20" s="217" t="str">
        <f t="shared" si="9"/>
        <v/>
      </c>
      <c r="N20" s="216"/>
      <c r="O20" s="218"/>
      <c r="P20" s="216"/>
      <c r="Q20" s="217" t="str">
        <f t="shared" si="10"/>
        <v/>
      </c>
      <c r="R20" s="219" t="str">
        <f t="shared" si="11"/>
        <v/>
      </c>
      <c r="S20" s="220"/>
      <c r="T20" s="221" t="str">
        <f t="shared" si="5"/>
        <v/>
      </c>
      <c r="U20" s="219" t="str">
        <f t="shared" si="0"/>
        <v/>
      </c>
      <c r="V20" s="222"/>
      <c r="W20" s="223"/>
      <c r="X20" s="213"/>
      <c r="Z20" s="197" t="e">
        <f>VLOOKUP(E20,#REF!,2,FALSE)</f>
        <v>#REF!</v>
      </c>
      <c r="AA20" s="198" t="e">
        <f>VLOOKUP(E20,#REF!,3,FALSE)</f>
        <v>#REF!</v>
      </c>
      <c r="AB20" s="197" t="e">
        <f>VLOOKUP(E20,#REF!,4,FALSE)</f>
        <v>#REF!</v>
      </c>
      <c r="AC20" s="198" t="e">
        <f>VLOOKUP(E20,#REF!,5,FALSE)</f>
        <v>#REF!</v>
      </c>
      <c r="AD20" s="198" t="e">
        <f>VLOOKUP(E20,#REF!,6,FALSE)</f>
        <v>#REF!</v>
      </c>
      <c r="AE20" s="197" t="str">
        <f t="shared" si="6"/>
        <v/>
      </c>
      <c r="AF20" s="197" t="str">
        <f t="shared" si="7"/>
        <v/>
      </c>
    </row>
    <row r="21" spans="1:32" s="197" customFormat="1" ht="39.75" hidden="1" customHeight="1" x14ac:dyDescent="0.15">
      <c r="A21" s="189"/>
      <c r="B21" s="189"/>
      <c r="C21" s="199"/>
      <c r="D21" s="200"/>
      <c r="E21" s="201"/>
      <c r="F21" s="202"/>
      <c r="G21" s="214"/>
      <c r="H21" s="215"/>
      <c r="I21" s="216"/>
      <c r="J21" s="216"/>
      <c r="K21" s="217" t="str">
        <f t="shared" si="8"/>
        <v/>
      </c>
      <c r="L21" s="218"/>
      <c r="M21" s="217" t="str">
        <f t="shared" si="9"/>
        <v/>
      </c>
      <c r="N21" s="216"/>
      <c r="O21" s="218"/>
      <c r="P21" s="216"/>
      <c r="Q21" s="217" t="str">
        <f t="shared" si="10"/>
        <v/>
      </c>
      <c r="R21" s="219" t="str">
        <f t="shared" si="11"/>
        <v/>
      </c>
      <c r="S21" s="220"/>
      <c r="T21" s="221" t="str">
        <f t="shared" si="5"/>
        <v/>
      </c>
      <c r="U21" s="219" t="str">
        <f t="shared" si="0"/>
        <v/>
      </c>
      <c r="V21" s="222"/>
      <c r="W21" s="223"/>
      <c r="X21" s="213"/>
      <c r="Z21" s="197" t="e">
        <f>VLOOKUP(E21,#REF!,2,FALSE)</f>
        <v>#REF!</v>
      </c>
      <c r="AA21" s="198" t="e">
        <f>VLOOKUP(E21,#REF!,3,FALSE)</f>
        <v>#REF!</v>
      </c>
      <c r="AB21" s="197" t="e">
        <f>VLOOKUP(E21,#REF!,4,FALSE)</f>
        <v>#REF!</v>
      </c>
      <c r="AC21" s="198" t="e">
        <f>VLOOKUP(E21,#REF!,5,FALSE)</f>
        <v>#REF!</v>
      </c>
      <c r="AD21" s="198" t="e">
        <f>VLOOKUP(E21,#REF!,6,FALSE)</f>
        <v>#REF!</v>
      </c>
      <c r="AE21" s="197" t="str">
        <f t="shared" si="6"/>
        <v/>
      </c>
      <c r="AF21" s="197" t="str">
        <f t="shared" si="7"/>
        <v/>
      </c>
    </row>
    <row r="22" spans="1:32" s="197" customFormat="1" ht="39.75" hidden="1" customHeight="1" x14ac:dyDescent="0.15">
      <c r="A22" s="189"/>
      <c r="B22" s="189"/>
      <c r="C22" s="199"/>
      <c r="D22" s="200"/>
      <c r="E22" s="201"/>
      <c r="F22" s="202"/>
      <c r="G22" s="214"/>
      <c r="H22" s="215"/>
      <c r="I22" s="216"/>
      <c r="J22" s="216"/>
      <c r="K22" s="217" t="str">
        <f t="shared" si="8"/>
        <v/>
      </c>
      <c r="L22" s="218"/>
      <c r="M22" s="217" t="str">
        <f t="shared" si="9"/>
        <v/>
      </c>
      <c r="N22" s="216"/>
      <c r="O22" s="218"/>
      <c r="P22" s="216"/>
      <c r="Q22" s="217" t="str">
        <f t="shared" si="10"/>
        <v/>
      </c>
      <c r="R22" s="219" t="str">
        <f t="shared" si="11"/>
        <v/>
      </c>
      <c r="S22" s="220"/>
      <c r="T22" s="221" t="str">
        <f t="shared" si="5"/>
        <v/>
      </c>
      <c r="U22" s="219" t="str">
        <f t="shared" si="0"/>
        <v/>
      </c>
      <c r="V22" s="222"/>
      <c r="W22" s="223"/>
      <c r="X22" s="213"/>
      <c r="Z22" s="197" t="e">
        <f>VLOOKUP(E22,#REF!,2,FALSE)</f>
        <v>#REF!</v>
      </c>
      <c r="AA22" s="198" t="e">
        <f>VLOOKUP(E22,#REF!,3,FALSE)</f>
        <v>#REF!</v>
      </c>
      <c r="AB22" s="197" t="e">
        <f>VLOOKUP(E22,#REF!,4,FALSE)</f>
        <v>#REF!</v>
      </c>
      <c r="AC22" s="198" t="e">
        <f>VLOOKUP(E22,#REF!,5,FALSE)</f>
        <v>#REF!</v>
      </c>
      <c r="AD22" s="198" t="e">
        <f>VLOOKUP(E22,#REF!,6,FALSE)</f>
        <v>#REF!</v>
      </c>
      <c r="AE22" s="197" t="str">
        <f t="shared" si="6"/>
        <v/>
      </c>
      <c r="AF22" s="197" t="str">
        <f t="shared" si="7"/>
        <v/>
      </c>
    </row>
    <row r="23" spans="1:32" s="197" customFormat="1" ht="39.75" hidden="1" customHeight="1" x14ac:dyDescent="0.15">
      <c r="A23" s="189"/>
      <c r="B23" s="189"/>
      <c r="C23" s="199"/>
      <c r="D23" s="200"/>
      <c r="E23" s="201"/>
      <c r="F23" s="202"/>
      <c r="G23" s="214"/>
      <c r="H23" s="215"/>
      <c r="I23" s="216"/>
      <c r="J23" s="216"/>
      <c r="K23" s="217" t="str">
        <f t="shared" si="8"/>
        <v/>
      </c>
      <c r="L23" s="218"/>
      <c r="M23" s="217" t="str">
        <f t="shared" si="9"/>
        <v/>
      </c>
      <c r="N23" s="216"/>
      <c r="O23" s="218"/>
      <c r="P23" s="216"/>
      <c r="Q23" s="217" t="str">
        <f t="shared" si="10"/>
        <v/>
      </c>
      <c r="R23" s="219" t="str">
        <f t="shared" si="11"/>
        <v/>
      </c>
      <c r="S23" s="220"/>
      <c r="T23" s="221" t="str">
        <f t="shared" si="5"/>
        <v/>
      </c>
      <c r="U23" s="219" t="str">
        <f t="shared" si="0"/>
        <v/>
      </c>
      <c r="V23" s="222"/>
      <c r="W23" s="223"/>
      <c r="X23" s="213"/>
      <c r="Z23" s="197" t="e">
        <f>VLOOKUP(E23,#REF!,2,FALSE)</f>
        <v>#REF!</v>
      </c>
      <c r="AA23" s="198" t="e">
        <f>VLOOKUP(E23,#REF!,3,FALSE)</f>
        <v>#REF!</v>
      </c>
      <c r="AB23" s="197" t="e">
        <f>VLOOKUP(E23,#REF!,4,FALSE)</f>
        <v>#REF!</v>
      </c>
      <c r="AC23" s="198" t="e">
        <f>VLOOKUP(E23,#REF!,5,FALSE)</f>
        <v>#REF!</v>
      </c>
      <c r="AD23" s="198" t="e">
        <f>VLOOKUP(E23,#REF!,6,FALSE)</f>
        <v>#REF!</v>
      </c>
      <c r="AE23" s="197" t="str">
        <f t="shared" si="6"/>
        <v/>
      </c>
      <c r="AF23" s="197" t="str">
        <f t="shared" si="7"/>
        <v/>
      </c>
    </row>
    <row r="24" spans="1:32" s="197" customFormat="1" ht="39.75" hidden="1" customHeight="1" x14ac:dyDescent="0.15">
      <c r="A24" s="189"/>
      <c r="B24" s="189"/>
      <c r="C24" s="199"/>
      <c r="D24" s="200"/>
      <c r="E24" s="201"/>
      <c r="F24" s="202"/>
      <c r="G24" s="214"/>
      <c r="H24" s="215"/>
      <c r="I24" s="216"/>
      <c r="J24" s="216"/>
      <c r="K24" s="217" t="str">
        <f t="shared" si="8"/>
        <v/>
      </c>
      <c r="L24" s="218"/>
      <c r="M24" s="217" t="str">
        <f t="shared" si="9"/>
        <v/>
      </c>
      <c r="N24" s="216"/>
      <c r="O24" s="218"/>
      <c r="P24" s="216"/>
      <c r="Q24" s="217" t="str">
        <f t="shared" si="10"/>
        <v/>
      </c>
      <c r="R24" s="219" t="str">
        <f t="shared" si="11"/>
        <v/>
      </c>
      <c r="S24" s="220"/>
      <c r="T24" s="221" t="str">
        <f t="shared" si="5"/>
        <v/>
      </c>
      <c r="U24" s="219" t="str">
        <f t="shared" si="0"/>
        <v/>
      </c>
      <c r="V24" s="222"/>
      <c r="W24" s="223"/>
      <c r="X24" s="213"/>
      <c r="Z24" s="197" t="e">
        <f>VLOOKUP(E24,#REF!,2,FALSE)</f>
        <v>#REF!</v>
      </c>
      <c r="AA24" s="198" t="e">
        <f>VLOOKUP(E24,#REF!,3,FALSE)</f>
        <v>#REF!</v>
      </c>
      <c r="AB24" s="197" t="e">
        <f>VLOOKUP(E24,#REF!,4,FALSE)</f>
        <v>#REF!</v>
      </c>
      <c r="AC24" s="198" t="e">
        <f>VLOOKUP(E24,#REF!,5,FALSE)</f>
        <v>#REF!</v>
      </c>
      <c r="AD24" s="198" t="e">
        <f>VLOOKUP(E24,#REF!,6,FALSE)</f>
        <v>#REF!</v>
      </c>
      <c r="AE24" s="197" t="str">
        <f t="shared" si="6"/>
        <v/>
      </c>
      <c r="AF24" s="197" t="str">
        <f t="shared" si="7"/>
        <v/>
      </c>
    </row>
    <row r="25" spans="1:32" s="197" customFormat="1" ht="39.75" hidden="1" customHeight="1" x14ac:dyDescent="0.15">
      <c r="A25" s="189"/>
      <c r="B25" s="189"/>
      <c r="C25" s="199"/>
      <c r="D25" s="200"/>
      <c r="E25" s="201"/>
      <c r="F25" s="202"/>
      <c r="G25" s="214"/>
      <c r="H25" s="215"/>
      <c r="I25" s="216"/>
      <c r="J25" s="216"/>
      <c r="K25" s="217" t="str">
        <f t="shared" si="8"/>
        <v/>
      </c>
      <c r="L25" s="218"/>
      <c r="M25" s="217" t="str">
        <f t="shared" si="9"/>
        <v/>
      </c>
      <c r="N25" s="216"/>
      <c r="O25" s="218"/>
      <c r="P25" s="216"/>
      <c r="Q25" s="217" t="str">
        <f t="shared" si="10"/>
        <v/>
      </c>
      <c r="R25" s="219" t="str">
        <f t="shared" si="11"/>
        <v/>
      </c>
      <c r="S25" s="220"/>
      <c r="T25" s="221" t="str">
        <f t="shared" si="5"/>
        <v/>
      </c>
      <c r="U25" s="219" t="str">
        <f t="shared" si="0"/>
        <v/>
      </c>
      <c r="V25" s="222"/>
      <c r="W25" s="223"/>
      <c r="X25" s="213"/>
      <c r="Z25" s="197" t="e">
        <f>VLOOKUP(E25,#REF!,2,FALSE)</f>
        <v>#REF!</v>
      </c>
      <c r="AA25" s="198" t="e">
        <f>VLOOKUP(E25,#REF!,3,FALSE)</f>
        <v>#REF!</v>
      </c>
      <c r="AB25" s="197" t="e">
        <f>VLOOKUP(E25,#REF!,4,FALSE)</f>
        <v>#REF!</v>
      </c>
      <c r="AC25" s="198" t="e">
        <f>VLOOKUP(E25,#REF!,5,FALSE)</f>
        <v>#REF!</v>
      </c>
      <c r="AD25" s="198" t="e">
        <f>VLOOKUP(E25,#REF!,6,FALSE)</f>
        <v>#REF!</v>
      </c>
      <c r="AE25" s="197" t="str">
        <f t="shared" si="6"/>
        <v/>
      </c>
      <c r="AF25" s="197" t="str">
        <f t="shared" si="7"/>
        <v/>
      </c>
    </row>
    <row r="26" spans="1:32" s="197" customFormat="1" ht="39.75" hidden="1" customHeight="1" thickBot="1" x14ac:dyDescent="0.2">
      <c r="A26" s="189"/>
      <c r="B26" s="189"/>
      <c r="C26" s="224"/>
      <c r="D26" s="225"/>
      <c r="E26" s="226"/>
      <c r="F26" s="227"/>
      <c r="G26" s="228"/>
      <c r="H26" s="229"/>
      <c r="I26" s="230"/>
      <c r="J26" s="230"/>
      <c r="K26" s="231" t="str">
        <f t="shared" si="8"/>
        <v/>
      </c>
      <c r="L26" s="232"/>
      <c r="M26" s="231" t="str">
        <f t="shared" si="9"/>
        <v/>
      </c>
      <c r="N26" s="230"/>
      <c r="O26" s="232"/>
      <c r="P26" s="230"/>
      <c r="Q26" s="231" t="str">
        <f t="shared" si="10"/>
        <v/>
      </c>
      <c r="R26" s="233" t="str">
        <f t="shared" si="11"/>
        <v/>
      </c>
      <c r="S26" s="234"/>
      <c r="T26" s="235" t="str">
        <f t="shared" si="5"/>
        <v/>
      </c>
      <c r="U26" s="233" t="str">
        <f t="shared" si="0"/>
        <v/>
      </c>
      <c r="V26" s="236"/>
      <c r="W26" s="237"/>
      <c r="X26" s="238"/>
      <c r="Z26" s="197" t="e">
        <f>VLOOKUP(E26,#REF!,2,FALSE)</f>
        <v>#REF!</v>
      </c>
      <c r="AA26" s="198" t="e">
        <f>VLOOKUP(E26,#REF!,3,FALSE)</f>
        <v>#REF!</v>
      </c>
      <c r="AB26" s="197" t="e">
        <f>VLOOKUP(E26,#REF!,4,FALSE)</f>
        <v>#REF!</v>
      </c>
      <c r="AC26" s="198" t="e">
        <f>VLOOKUP(E26,#REF!,5,FALSE)</f>
        <v>#REF!</v>
      </c>
      <c r="AD26" s="198" t="e">
        <f>VLOOKUP(E26,#REF!,6,FALSE)</f>
        <v>#REF!</v>
      </c>
      <c r="AE26" s="197" t="str">
        <f t="shared" si="6"/>
        <v/>
      </c>
      <c r="AF26" s="197" t="str">
        <f t="shared" si="7"/>
        <v/>
      </c>
    </row>
    <row r="27" spans="1:32" s="197" customFormat="1" ht="39.75" hidden="1" customHeight="1" thickTop="1" thickBot="1" x14ac:dyDescent="0.2">
      <c r="A27" s="189"/>
      <c r="B27" s="189"/>
      <c r="C27" s="239"/>
      <c r="D27" s="239"/>
      <c r="F27" s="240"/>
      <c r="G27" s="241"/>
      <c r="H27" s="242" t="s">
        <v>161</v>
      </c>
      <c r="I27" s="243" t="str">
        <f>IF(I7="","",SUM(I7:I26))</f>
        <v/>
      </c>
      <c r="J27" s="243">
        <f>IF(J7="","",SUM(J7:J26))</f>
        <v>0</v>
      </c>
      <c r="K27" s="243" t="str">
        <f>IF(K7="","",SUM(K7:K26))</f>
        <v/>
      </c>
      <c r="L27" s="244" t="s">
        <v>162</v>
      </c>
      <c r="M27" s="245" t="s">
        <v>163</v>
      </c>
      <c r="N27" s="243" t="str">
        <f>IF(N7="","",SUM(N7:N26))</f>
        <v/>
      </c>
      <c r="O27" s="244" t="s">
        <v>162</v>
      </c>
      <c r="P27" s="245" t="s">
        <v>163</v>
      </c>
      <c r="Q27" s="245" t="str">
        <f>IF(Q7="","",SUM(Q7:Q26))</f>
        <v/>
      </c>
      <c r="R27" s="243" t="str">
        <f>IF(R7="","",SUM(R7:R26))</f>
        <v/>
      </c>
      <c r="S27" s="243" t="str">
        <f>IF(S7="","",SUM(S7:S26))</f>
        <v/>
      </c>
      <c r="T27" s="243" t="str">
        <f>IF(T7="","",SUM(T7:T26))</f>
        <v/>
      </c>
      <c r="U27" s="246" t="str">
        <f>IF(U7="","",SUM(U7:U26))</f>
        <v/>
      </c>
      <c r="V27" s="247"/>
      <c r="W27" s="247"/>
      <c r="X27" s="247"/>
      <c r="AA27" s="198"/>
      <c r="AC27" s="198"/>
      <c r="AD27" s="198"/>
    </row>
    <row r="28" spans="1:32" ht="17.25" customHeight="1" x14ac:dyDescent="0.15">
      <c r="J28" s="250" t="s">
        <v>164</v>
      </c>
      <c r="S28" s="251"/>
    </row>
    <row r="29" spans="1:32" ht="17.25" customHeight="1" x14ac:dyDescent="0.15">
      <c r="S29" s="251"/>
    </row>
    <row r="31" spans="1:32" ht="17.25" x14ac:dyDescent="0.2">
      <c r="C31" s="252" t="s">
        <v>165</v>
      </c>
    </row>
    <row r="33" spans="3:3" x14ac:dyDescent="0.15">
      <c r="C33" s="249" t="s">
        <v>166</v>
      </c>
    </row>
    <row r="34" spans="3:3" hidden="1" x14ac:dyDescent="0.15">
      <c r="C34" s="249" t="s">
        <v>167</v>
      </c>
    </row>
    <row r="35" spans="3:3" hidden="1" x14ac:dyDescent="0.15">
      <c r="C35" s="249" t="s">
        <v>168</v>
      </c>
    </row>
    <row r="36" spans="3:3" hidden="1" x14ac:dyDescent="0.15">
      <c r="C36" s="249" t="s">
        <v>169</v>
      </c>
    </row>
    <row r="37" spans="3:3" hidden="1" x14ac:dyDescent="0.15">
      <c r="C37" s="249" t="s">
        <v>170</v>
      </c>
    </row>
    <row r="38" spans="3:3" hidden="1" x14ac:dyDescent="0.15">
      <c r="C38" s="249" t="s">
        <v>171</v>
      </c>
    </row>
    <row r="39" spans="3:3" hidden="1" x14ac:dyDescent="0.15">
      <c r="C39" s="249" t="s">
        <v>172</v>
      </c>
    </row>
    <row r="40" spans="3:3" hidden="1" x14ac:dyDescent="0.15">
      <c r="C40" s="249" t="s">
        <v>173</v>
      </c>
    </row>
    <row r="41" spans="3:3" hidden="1" x14ac:dyDescent="0.15">
      <c r="C41" s="249" t="s">
        <v>174</v>
      </c>
    </row>
    <row r="42" spans="3:3" hidden="1" x14ac:dyDescent="0.15">
      <c r="C42" s="249" t="s">
        <v>175</v>
      </c>
    </row>
    <row r="43" spans="3:3" hidden="1" x14ac:dyDescent="0.15">
      <c r="C43" s="249" t="s">
        <v>176</v>
      </c>
    </row>
    <row r="44" spans="3:3" hidden="1" x14ac:dyDescent="0.15">
      <c r="C44" s="249" t="s">
        <v>177</v>
      </c>
    </row>
    <row r="45" spans="3:3" hidden="1" x14ac:dyDescent="0.15">
      <c r="C45" s="249" t="s">
        <v>178</v>
      </c>
    </row>
  </sheetData>
  <sheetProtection selectLockedCells="1"/>
  <mergeCells count="2">
    <mergeCell ref="L4:N4"/>
    <mergeCell ref="O4:Q4"/>
  </mergeCells>
  <phoneticPr fontId="7"/>
  <conditionalFormatting sqref="S7:S26">
    <cfRule type="expression" dxfId="1" priority="1">
      <formula>AND(0&lt;S7,AF7&lt;S7,S7&lt;&gt;"-")</formula>
    </cfRule>
    <cfRule type="expression" dxfId="0" priority="2">
      <formula>AND(0&lt;S7,S7&lt;AE7)</formula>
    </cfRule>
  </conditionalFormatting>
  <dataValidations count="7">
    <dataValidation type="list" allowBlank="1" showInputMessage="1" showErrorMessage="1" sqref="E27" xr:uid="{00000000-0002-0000-0000-000000000000}">
      <formula1>補助事業名</formula1>
    </dataValidation>
    <dataValidation type="list" allowBlank="1" showInputMessage="1" showErrorMessage="1" sqref="F27" xr:uid="{00000000-0002-0000-0000-000001000000}">
      <formula1>INDIRECT(E27)</formula1>
    </dataValidation>
    <dataValidation type="list" allowBlank="1" showInputMessage="1" showErrorMessage="1" sqref="X7:X26" xr:uid="{00000000-0002-0000-0000-000002000000}">
      <formula1>"単年,複数年"</formula1>
    </dataValidation>
    <dataValidation type="list" allowBlank="1" showInputMessage="1" showErrorMessage="1" sqref="W7:W26" xr:uid="{00000000-0002-0000-0000-000003000000}">
      <formula1>"無,有"</formula1>
    </dataValidation>
    <dataValidation type="list" allowBlank="1" showInputMessage="1" showErrorMessage="1" sqref="P8:P26" xr:uid="{00000000-0002-0000-0000-000004000000}">
      <formula1>"484000,214000,355000"</formula1>
    </dataValidation>
    <dataValidation type="list" allowBlank="1" showInputMessage="1" showErrorMessage="1" sqref="E7:E26" xr:uid="{00000000-0002-0000-0000-000005000000}">
      <formula1>"重点医師偏在対策支援区域における診療所の承継・開業支援事業"</formula1>
    </dataValidation>
    <dataValidation type="list" allowBlank="1" showInputMessage="1" showErrorMessage="1" sqref="F7:F26" xr:uid="{00000000-0002-0000-0000-000006000000}">
      <formula1>重点医師偏在対策支援区域における診療所の承継・開業支援事業</formula1>
    </dataValidation>
  </dataValidations>
  <pageMargins left="0.74803149606299213" right="0.74803149606299213" top="0.78740157480314965" bottom="0.78740157480314965" header="0.62992125984251968" footer="0.51181102362204722"/>
  <pageSetup paperSize="9" scale="74" fitToHeight="7" orientation="landscape" blackAndWhite="1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9E47A-6195-4CEB-AB61-F49BADE8A9D1}">
  <dimension ref="A1:AJ23"/>
  <sheetViews>
    <sheetView showZeros="0" view="pageBreakPreview" zoomScaleNormal="100" zoomScaleSheetLayoutView="100" workbookViewId="0">
      <selection activeCell="E17" sqref="E17"/>
    </sheetView>
  </sheetViews>
  <sheetFormatPr defaultColWidth="9" defaultRowHeight="12" x14ac:dyDescent="0.15"/>
  <cols>
    <col min="1" max="1" width="6" style="342" customWidth="1"/>
    <col min="2" max="2" width="24.5" style="342" customWidth="1"/>
    <col min="3" max="3" width="12.5" style="342" customWidth="1"/>
    <col min="4" max="4" width="40.5" style="342" customWidth="1"/>
    <col min="5" max="5" width="12.5" style="342" customWidth="1"/>
    <col min="6" max="6" width="8.5" style="342" hidden="1" customWidth="1"/>
    <col min="7" max="19" width="12.5" style="342" hidden="1" customWidth="1"/>
    <col min="20" max="20" width="9" style="342" hidden="1" customWidth="1"/>
    <col min="21" max="21" width="13.125" style="342" hidden="1" customWidth="1"/>
    <col min="22" max="22" width="12.5" style="342" customWidth="1"/>
    <col min="23" max="16384" width="9" style="342"/>
  </cols>
  <sheetData>
    <row r="1" spans="1:36" s="265" customFormat="1" ht="23.25" x14ac:dyDescent="0.15">
      <c r="A1" s="261" t="s">
        <v>179</v>
      </c>
      <c r="B1" s="262"/>
      <c r="C1" s="263"/>
      <c r="D1" s="264"/>
      <c r="F1" s="266"/>
      <c r="G1" s="266"/>
      <c r="H1" s="266"/>
      <c r="I1" s="266"/>
      <c r="J1" s="266"/>
      <c r="K1" s="266"/>
      <c r="L1" s="266"/>
      <c r="M1" s="267"/>
      <c r="N1" s="266"/>
      <c r="O1" s="266"/>
      <c r="P1" s="266"/>
      <c r="Q1" s="266"/>
      <c r="R1" s="266"/>
      <c r="S1" s="268"/>
    </row>
    <row r="2" spans="1:36" s="272" customFormat="1" ht="13.5" x14ac:dyDescent="0.15">
      <c r="A2" s="269"/>
      <c r="B2" s="269"/>
      <c r="C2" s="270"/>
      <c r="D2" s="271"/>
      <c r="W2" s="273"/>
      <c r="X2" s="273"/>
      <c r="Y2" s="273"/>
      <c r="Z2" s="273"/>
      <c r="AA2" s="273"/>
      <c r="AB2" s="273"/>
      <c r="AC2" s="273"/>
      <c r="AD2" s="274"/>
      <c r="AE2" s="273"/>
      <c r="AF2" s="273"/>
      <c r="AG2" s="273"/>
      <c r="AH2" s="273"/>
      <c r="AI2" s="273"/>
      <c r="AJ2" s="275"/>
    </row>
    <row r="3" spans="1:36" s="283" customFormat="1" ht="13.5" x14ac:dyDescent="0.15">
      <c r="A3" s="276"/>
      <c r="B3" s="276"/>
      <c r="C3" s="277"/>
      <c r="D3" s="276"/>
      <c r="E3" s="278" t="s">
        <v>125</v>
      </c>
      <c r="F3" s="278" t="s">
        <v>126</v>
      </c>
      <c r="G3" s="278" t="s">
        <v>127</v>
      </c>
      <c r="H3" s="278" t="s">
        <v>128</v>
      </c>
      <c r="I3" s="646" t="s">
        <v>129</v>
      </c>
      <c r="J3" s="647"/>
      <c r="K3" s="648"/>
      <c r="L3" s="278" t="s">
        <v>130</v>
      </c>
      <c r="M3" s="278" t="s">
        <v>131</v>
      </c>
      <c r="N3" s="278" t="s">
        <v>132</v>
      </c>
      <c r="O3" s="278" t="s">
        <v>133</v>
      </c>
      <c r="P3" s="279" t="s">
        <v>180</v>
      </c>
      <c r="Q3" s="278" t="s">
        <v>181</v>
      </c>
      <c r="R3" s="278" t="s">
        <v>182</v>
      </c>
      <c r="S3" s="278" t="s">
        <v>183</v>
      </c>
      <c r="T3" s="280"/>
      <c r="U3" s="281"/>
      <c r="V3" s="276"/>
      <c r="W3" s="282"/>
    </row>
    <row r="4" spans="1:36" s="283" customFormat="1" ht="36" x14ac:dyDescent="0.15">
      <c r="A4" s="284" t="s">
        <v>184</v>
      </c>
      <c r="B4" s="285" t="s">
        <v>52</v>
      </c>
      <c r="C4" s="286" t="s">
        <v>185</v>
      </c>
      <c r="D4" s="285" t="s">
        <v>186</v>
      </c>
      <c r="E4" s="286" t="s">
        <v>187</v>
      </c>
      <c r="F4" s="287" t="s">
        <v>188</v>
      </c>
      <c r="G4" s="286" t="s">
        <v>144</v>
      </c>
      <c r="H4" s="288" t="s">
        <v>189</v>
      </c>
      <c r="I4" s="649" t="s">
        <v>190</v>
      </c>
      <c r="J4" s="650"/>
      <c r="K4" s="651"/>
      <c r="L4" s="286" t="s">
        <v>191</v>
      </c>
      <c r="M4" s="287" t="s">
        <v>148</v>
      </c>
      <c r="N4" s="287" t="s">
        <v>149</v>
      </c>
      <c r="O4" s="287" t="s">
        <v>150</v>
      </c>
      <c r="P4" s="284" t="s">
        <v>192</v>
      </c>
      <c r="Q4" s="287" t="s">
        <v>193</v>
      </c>
      <c r="R4" s="287" t="s">
        <v>194</v>
      </c>
      <c r="S4" s="287" t="s">
        <v>195</v>
      </c>
      <c r="T4" s="289" t="s">
        <v>196</v>
      </c>
      <c r="U4" s="290"/>
      <c r="V4" s="285" t="s">
        <v>197</v>
      </c>
      <c r="W4" s="282"/>
    </row>
    <row r="5" spans="1:36" s="300" customFormat="1" x14ac:dyDescent="0.15">
      <c r="A5" s="291"/>
      <c r="B5" s="292"/>
      <c r="C5" s="293"/>
      <c r="D5" s="291"/>
      <c r="E5" s="292"/>
      <c r="F5" s="292"/>
      <c r="G5" s="294"/>
      <c r="H5" s="294"/>
      <c r="I5" s="292" t="s">
        <v>198</v>
      </c>
      <c r="J5" s="292" t="s">
        <v>199</v>
      </c>
      <c r="K5" s="292" t="s">
        <v>200</v>
      </c>
      <c r="L5" s="292"/>
      <c r="M5" s="292" t="s">
        <v>201</v>
      </c>
      <c r="N5" s="292"/>
      <c r="O5" s="292"/>
      <c r="P5" s="295"/>
      <c r="Q5" s="292"/>
      <c r="R5" s="292"/>
      <c r="S5" s="296"/>
      <c r="T5" s="293"/>
      <c r="U5" s="297"/>
      <c r="V5" s="298" t="s">
        <v>158</v>
      </c>
      <c r="W5" s="299"/>
    </row>
    <row r="6" spans="1:36" s="310" customFormat="1" x14ac:dyDescent="0.15">
      <c r="A6" s="301"/>
      <c r="B6" s="301"/>
      <c r="C6" s="302"/>
      <c r="D6" s="301"/>
      <c r="E6" s="303" t="s">
        <v>159</v>
      </c>
      <c r="F6" s="304" t="s">
        <v>159</v>
      </c>
      <c r="G6" s="304" t="s">
        <v>159</v>
      </c>
      <c r="H6" s="304" t="s">
        <v>159</v>
      </c>
      <c r="I6" s="304" t="s">
        <v>159</v>
      </c>
      <c r="J6" s="304" t="s">
        <v>202</v>
      </c>
      <c r="K6" s="304" t="s">
        <v>33</v>
      </c>
      <c r="L6" s="304" t="s">
        <v>159</v>
      </c>
      <c r="M6" s="304" t="s">
        <v>159</v>
      </c>
      <c r="N6" s="304" t="s">
        <v>159</v>
      </c>
      <c r="O6" s="304" t="s">
        <v>159</v>
      </c>
      <c r="P6" s="305" t="s">
        <v>159</v>
      </c>
      <c r="Q6" s="304" t="s">
        <v>159</v>
      </c>
      <c r="R6" s="304" t="s">
        <v>159</v>
      </c>
      <c r="S6" s="304" t="s">
        <v>159</v>
      </c>
      <c r="T6" s="306"/>
      <c r="U6" s="307"/>
      <c r="V6" s="308"/>
      <c r="W6" s="309"/>
    </row>
    <row r="7" spans="1:36" s="319" customFormat="1" x14ac:dyDescent="0.15">
      <c r="A7" s="311"/>
      <c r="B7" s="312"/>
      <c r="C7" s="313"/>
      <c r="D7" s="313"/>
      <c r="E7" s="313"/>
      <c r="F7" s="313"/>
      <c r="G7" s="313"/>
      <c r="H7" s="313"/>
      <c r="I7" s="314"/>
      <c r="J7" s="314"/>
      <c r="K7" s="314"/>
      <c r="L7" s="314"/>
      <c r="M7" s="311"/>
      <c r="N7" s="315"/>
      <c r="O7" s="316"/>
      <c r="P7" s="316"/>
      <c r="Q7" s="316"/>
      <c r="R7" s="316"/>
      <c r="S7" s="316"/>
      <c r="T7" s="316"/>
      <c r="U7" s="316"/>
      <c r="V7" s="317"/>
      <c r="W7" s="318"/>
    </row>
    <row r="8" spans="1:36" s="328" customFormat="1" ht="30" customHeight="1" x14ac:dyDescent="0.15">
      <c r="A8" s="320">
        <v>1</v>
      </c>
      <c r="B8" s="344">
        <f>+様式１!D6</f>
        <v>0</v>
      </c>
      <c r="C8" s="345">
        <f>+様式１!D7</f>
        <v>0</v>
      </c>
      <c r="D8" s="3"/>
      <c r="E8" s="4"/>
      <c r="F8" s="1">
        <v>500000</v>
      </c>
      <c r="G8" s="321">
        <f t="shared" ref="G8:G17" si="0">IF(E8-F8=0,"",E8-F8)</f>
        <v>-500000</v>
      </c>
      <c r="H8" s="1">
        <v>14500000</v>
      </c>
      <c r="I8" s="1">
        <v>16500000</v>
      </c>
      <c r="J8" s="1">
        <v>1</v>
      </c>
      <c r="K8" s="321">
        <f t="shared" ref="K8:K17" si="1">IF(IFERROR(IF(J8="－",I8,I8*J8),"")=0,"",IFERROR(IF(J8="－",I8,I8*J8),""))</f>
        <v>16500000</v>
      </c>
      <c r="L8" s="322">
        <f t="shared" ref="L8:L17" si="2">IF(MIN(H8,K8)=0,"",MIN(H8,K8))</f>
        <v>14500000</v>
      </c>
      <c r="M8" s="1">
        <f>IF(L8=0,"",+L8/2)</f>
        <v>7250000</v>
      </c>
      <c r="N8" s="323"/>
      <c r="O8" s="321"/>
      <c r="P8" s="324"/>
      <c r="Q8" s="1"/>
      <c r="R8" s="322"/>
      <c r="S8" s="322"/>
      <c r="T8" s="325"/>
      <c r="U8" s="326"/>
      <c r="V8" s="348">
        <f>+様式１!D14</f>
        <v>0</v>
      </c>
      <c r="W8" s="327"/>
    </row>
    <row r="9" spans="1:36" s="328" customFormat="1" ht="30" customHeight="1" x14ac:dyDescent="0.15">
      <c r="A9" s="329">
        <v>2</v>
      </c>
      <c r="B9" s="346"/>
      <c r="C9" s="347"/>
      <c r="D9" s="2"/>
      <c r="E9" s="1"/>
      <c r="F9" s="1"/>
      <c r="G9" s="321" t="str">
        <f t="shared" si="0"/>
        <v/>
      </c>
      <c r="H9" s="1"/>
      <c r="I9" s="1"/>
      <c r="J9" s="1"/>
      <c r="K9" s="321" t="str">
        <f t="shared" si="1"/>
        <v/>
      </c>
      <c r="L9" s="322" t="str">
        <f t="shared" si="2"/>
        <v/>
      </c>
      <c r="M9" s="1" t="str">
        <f t="shared" ref="M9:M17" si="3">IF(L9="","",+L9/2)</f>
        <v/>
      </c>
      <c r="N9" s="323"/>
      <c r="O9" s="321"/>
      <c r="P9" s="324"/>
      <c r="Q9" s="1"/>
      <c r="R9" s="322"/>
      <c r="S9" s="322"/>
      <c r="T9" s="325"/>
      <c r="U9" s="326"/>
      <c r="V9" s="349"/>
      <c r="W9" s="327"/>
    </row>
    <row r="10" spans="1:36" s="328" customFormat="1" ht="30" customHeight="1" x14ac:dyDescent="0.15">
      <c r="A10" s="329">
        <v>3</v>
      </c>
      <c r="B10" s="346"/>
      <c r="C10" s="347"/>
      <c r="D10" s="3"/>
      <c r="E10" s="1"/>
      <c r="F10" s="1"/>
      <c r="G10" s="321" t="str">
        <f t="shared" si="0"/>
        <v/>
      </c>
      <c r="H10" s="1"/>
      <c r="I10" s="1"/>
      <c r="J10" s="1"/>
      <c r="K10" s="321" t="str">
        <f t="shared" si="1"/>
        <v/>
      </c>
      <c r="L10" s="322" t="str">
        <f t="shared" si="2"/>
        <v/>
      </c>
      <c r="M10" s="1" t="str">
        <f t="shared" si="3"/>
        <v/>
      </c>
      <c r="N10" s="323"/>
      <c r="O10" s="321"/>
      <c r="P10" s="330"/>
      <c r="Q10" s="4"/>
      <c r="R10" s="322"/>
      <c r="S10" s="322"/>
      <c r="T10" s="331"/>
      <c r="U10" s="332"/>
      <c r="V10" s="350"/>
      <c r="W10" s="327"/>
    </row>
    <row r="11" spans="1:36" s="328" customFormat="1" ht="30" customHeight="1" x14ac:dyDescent="0.15">
      <c r="A11" s="329">
        <v>4</v>
      </c>
      <c r="B11" s="346"/>
      <c r="C11" s="347"/>
      <c r="D11" s="2"/>
      <c r="E11" s="1"/>
      <c r="F11" s="1"/>
      <c r="G11" s="321" t="str">
        <f t="shared" si="0"/>
        <v/>
      </c>
      <c r="H11" s="1"/>
      <c r="I11" s="1"/>
      <c r="J11" s="1"/>
      <c r="K11" s="321" t="str">
        <f t="shared" si="1"/>
        <v/>
      </c>
      <c r="L11" s="322" t="str">
        <f t="shared" si="2"/>
        <v/>
      </c>
      <c r="M11" s="1" t="str">
        <f t="shared" si="3"/>
        <v/>
      </c>
      <c r="N11" s="323"/>
      <c r="O11" s="321"/>
      <c r="P11" s="330"/>
      <c r="Q11" s="4"/>
      <c r="R11" s="322"/>
      <c r="S11" s="322"/>
      <c r="T11" s="331"/>
      <c r="U11" s="332"/>
      <c r="V11" s="350"/>
      <c r="W11" s="327"/>
    </row>
    <row r="12" spans="1:36" s="328" customFormat="1" ht="30" customHeight="1" x14ac:dyDescent="0.15">
      <c r="A12" s="329">
        <v>5</v>
      </c>
      <c r="B12" s="346"/>
      <c r="C12" s="347"/>
      <c r="D12" s="2"/>
      <c r="E12" s="1"/>
      <c r="F12" s="1"/>
      <c r="G12" s="321" t="str">
        <f t="shared" si="0"/>
        <v/>
      </c>
      <c r="H12" s="1"/>
      <c r="I12" s="1"/>
      <c r="J12" s="1"/>
      <c r="K12" s="321" t="str">
        <f t="shared" si="1"/>
        <v/>
      </c>
      <c r="L12" s="322" t="str">
        <f t="shared" si="2"/>
        <v/>
      </c>
      <c r="M12" s="1" t="str">
        <f t="shared" si="3"/>
        <v/>
      </c>
      <c r="N12" s="323"/>
      <c r="O12" s="321"/>
      <c r="P12" s="330"/>
      <c r="Q12" s="4"/>
      <c r="R12" s="322"/>
      <c r="S12" s="322"/>
      <c r="T12" s="331"/>
      <c r="U12" s="332"/>
      <c r="V12" s="350"/>
      <c r="W12" s="327"/>
    </row>
    <row r="13" spans="1:36" s="328" customFormat="1" ht="30" customHeight="1" x14ac:dyDescent="0.15">
      <c r="A13" s="329">
        <v>6</v>
      </c>
      <c r="B13" s="346"/>
      <c r="C13" s="347"/>
      <c r="D13" s="3"/>
      <c r="E13" s="1"/>
      <c r="F13" s="1"/>
      <c r="G13" s="321" t="str">
        <f t="shared" si="0"/>
        <v/>
      </c>
      <c r="H13" s="1"/>
      <c r="I13" s="1"/>
      <c r="J13" s="1"/>
      <c r="K13" s="321" t="str">
        <f t="shared" si="1"/>
        <v/>
      </c>
      <c r="L13" s="322" t="str">
        <f t="shared" si="2"/>
        <v/>
      </c>
      <c r="M13" s="1" t="str">
        <f t="shared" si="3"/>
        <v/>
      </c>
      <c r="N13" s="323"/>
      <c r="O13" s="321"/>
      <c r="P13" s="330"/>
      <c r="Q13" s="4"/>
      <c r="R13" s="322"/>
      <c r="S13" s="322"/>
      <c r="T13" s="331"/>
      <c r="U13" s="332"/>
      <c r="V13" s="350"/>
      <c r="W13" s="327"/>
    </row>
    <row r="14" spans="1:36" s="328" customFormat="1" ht="30" customHeight="1" x14ac:dyDescent="0.15">
      <c r="A14" s="329">
        <v>7</v>
      </c>
      <c r="B14" s="346"/>
      <c r="C14" s="347"/>
      <c r="D14" s="3"/>
      <c r="E14" s="1"/>
      <c r="F14" s="1"/>
      <c r="G14" s="321" t="str">
        <f t="shared" si="0"/>
        <v/>
      </c>
      <c r="H14" s="1"/>
      <c r="I14" s="1"/>
      <c r="J14" s="1"/>
      <c r="K14" s="321" t="str">
        <f t="shared" si="1"/>
        <v/>
      </c>
      <c r="L14" s="322" t="str">
        <f t="shared" si="2"/>
        <v/>
      </c>
      <c r="M14" s="1" t="str">
        <f t="shared" si="3"/>
        <v/>
      </c>
      <c r="N14" s="323"/>
      <c r="O14" s="321"/>
      <c r="P14" s="330"/>
      <c r="Q14" s="4"/>
      <c r="R14" s="322"/>
      <c r="S14" s="322"/>
      <c r="T14" s="331"/>
      <c r="U14" s="332"/>
      <c r="V14" s="350"/>
      <c r="W14" s="327"/>
    </row>
    <row r="15" spans="1:36" s="328" customFormat="1" ht="30" customHeight="1" x14ac:dyDescent="0.15">
      <c r="A15" s="329">
        <v>8</v>
      </c>
      <c r="B15" s="346"/>
      <c r="C15" s="347"/>
      <c r="D15" s="2"/>
      <c r="E15" s="1"/>
      <c r="F15" s="1"/>
      <c r="G15" s="321" t="str">
        <f t="shared" si="0"/>
        <v/>
      </c>
      <c r="H15" s="1"/>
      <c r="I15" s="1"/>
      <c r="J15" s="1"/>
      <c r="K15" s="321" t="str">
        <f t="shared" si="1"/>
        <v/>
      </c>
      <c r="L15" s="322" t="str">
        <f t="shared" si="2"/>
        <v/>
      </c>
      <c r="M15" s="1" t="str">
        <f t="shared" si="3"/>
        <v/>
      </c>
      <c r="N15" s="323"/>
      <c r="O15" s="321"/>
      <c r="P15" s="330"/>
      <c r="Q15" s="4"/>
      <c r="R15" s="322"/>
      <c r="S15" s="322"/>
      <c r="T15" s="331"/>
      <c r="U15" s="332"/>
      <c r="V15" s="350"/>
      <c r="W15" s="327"/>
    </row>
    <row r="16" spans="1:36" s="328" customFormat="1" ht="30" customHeight="1" x14ac:dyDescent="0.15">
      <c r="A16" s="329">
        <v>9</v>
      </c>
      <c r="B16" s="346"/>
      <c r="C16" s="347"/>
      <c r="D16" s="2"/>
      <c r="E16" s="1"/>
      <c r="F16" s="1"/>
      <c r="G16" s="321" t="str">
        <f t="shared" si="0"/>
        <v/>
      </c>
      <c r="H16" s="1"/>
      <c r="I16" s="1"/>
      <c r="J16" s="1"/>
      <c r="K16" s="321" t="str">
        <f t="shared" si="1"/>
        <v/>
      </c>
      <c r="L16" s="322" t="str">
        <f t="shared" si="2"/>
        <v/>
      </c>
      <c r="M16" s="1" t="str">
        <f t="shared" si="3"/>
        <v/>
      </c>
      <c r="N16" s="323"/>
      <c r="O16" s="321"/>
      <c r="P16" s="330"/>
      <c r="Q16" s="4"/>
      <c r="R16" s="322"/>
      <c r="S16" s="322"/>
      <c r="T16" s="331"/>
      <c r="U16" s="332"/>
      <c r="V16" s="350"/>
      <c r="W16" s="327"/>
    </row>
    <row r="17" spans="1:23" s="328" customFormat="1" ht="30" customHeight="1" x14ac:dyDescent="0.15">
      <c r="A17" s="329">
        <v>10</v>
      </c>
      <c r="B17" s="346"/>
      <c r="C17" s="347"/>
      <c r="D17" s="2"/>
      <c r="E17" s="1"/>
      <c r="F17" s="1"/>
      <c r="G17" s="321" t="str">
        <f t="shared" si="0"/>
        <v/>
      </c>
      <c r="H17" s="1"/>
      <c r="I17" s="1"/>
      <c r="J17" s="1"/>
      <c r="K17" s="321" t="str">
        <f t="shared" si="1"/>
        <v/>
      </c>
      <c r="L17" s="322" t="str">
        <f t="shared" si="2"/>
        <v/>
      </c>
      <c r="M17" s="1" t="str">
        <f t="shared" si="3"/>
        <v/>
      </c>
      <c r="N17" s="323"/>
      <c r="O17" s="321"/>
      <c r="P17" s="330"/>
      <c r="Q17" s="4"/>
      <c r="R17" s="322"/>
      <c r="S17" s="322"/>
      <c r="T17" s="331"/>
      <c r="U17" s="332"/>
      <c r="V17" s="350"/>
      <c r="W17" s="327"/>
    </row>
    <row r="18" spans="1:23" s="328" customFormat="1" ht="24.95" customHeight="1" x14ac:dyDescent="0.15">
      <c r="A18" s="333"/>
      <c r="B18" s="334"/>
      <c r="C18" s="334"/>
      <c r="D18" s="335" t="s">
        <v>203</v>
      </c>
      <c r="E18" s="351">
        <f>SUM(E8:E17)</f>
        <v>0</v>
      </c>
      <c r="F18" s="336"/>
      <c r="G18" s="336"/>
      <c r="H18" s="336"/>
      <c r="I18" s="336"/>
      <c r="J18" s="336"/>
      <c r="K18" s="336"/>
      <c r="L18" s="337" t="s">
        <v>161</v>
      </c>
      <c r="M18" s="338">
        <f>SUBTOTAL(9,M9:M17)</f>
        <v>0</v>
      </c>
      <c r="N18" s="338">
        <f>SUBTOTAL(9,N9:N17)</f>
        <v>0</v>
      </c>
      <c r="O18" s="338">
        <f>SUBTOTAL(9,O9:O17)</f>
        <v>0</v>
      </c>
      <c r="P18" s="336"/>
      <c r="Q18" s="336"/>
      <c r="R18" s="336"/>
      <c r="S18" s="336"/>
      <c r="T18" s="339"/>
      <c r="U18" s="339"/>
      <c r="V18" s="340"/>
    </row>
    <row r="19" spans="1:23" s="341" customFormat="1" ht="21" x14ac:dyDescent="0.2">
      <c r="N19" s="342"/>
      <c r="O19" s="342"/>
    </row>
    <row r="20" spans="1:23" x14ac:dyDescent="0.15">
      <c r="O20" s="343"/>
    </row>
    <row r="21" spans="1:23" x14ac:dyDescent="0.15">
      <c r="O21" s="343"/>
    </row>
    <row r="22" spans="1:23" x14ac:dyDescent="0.15">
      <c r="O22" s="343"/>
    </row>
    <row r="23" spans="1:23" x14ac:dyDescent="0.15">
      <c r="O23" s="343"/>
    </row>
  </sheetData>
  <sheetProtection sheet="1" objects="1" scenarios="1" selectLockedCells="1"/>
  <mergeCells count="2">
    <mergeCell ref="I3:K3"/>
    <mergeCell ref="I4:K4"/>
  </mergeCells>
  <phoneticPr fontId="7"/>
  <dataValidations count="1">
    <dataValidation type="list" allowBlank="1" showInputMessage="1" showErrorMessage="1" sqref="C1:D1" xr:uid="{FED8E64F-A486-4CBB-8B30-D26256847E08}">
      <formula1>"事業計画総括表,交付申請総括表,実績報告総括表"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94EC-651B-4E2C-9D9B-276228F82A82}">
  <dimension ref="A1:AG83"/>
  <sheetViews>
    <sheetView showZeros="0" view="pageBreakPreview" zoomScaleNormal="100" zoomScaleSheetLayoutView="100" workbookViewId="0">
      <selection activeCell="V7" sqref="V7"/>
    </sheetView>
  </sheetViews>
  <sheetFormatPr defaultColWidth="9" defaultRowHeight="12" x14ac:dyDescent="0.15"/>
  <cols>
    <col min="1" max="1" width="6" style="445" customWidth="1"/>
    <col min="2" max="2" width="9" style="445" hidden="1" customWidth="1"/>
    <col min="3" max="3" width="9.125" style="445" hidden="1" customWidth="1"/>
    <col min="4" max="4" width="13.5" style="445" hidden="1" customWidth="1"/>
    <col min="5" max="5" width="9.125" style="445" hidden="1" customWidth="1"/>
    <col min="6" max="6" width="13.5" style="445" hidden="1" customWidth="1"/>
    <col min="7" max="7" width="13.5" style="445" hidden="1" customWidth="1" collapsed="1"/>
    <col min="8" max="8" width="12.625" style="445" hidden="1" customWidth="1"/>
    <col min="9" max="9" width="31.375" style="445" hidden="1" customWidth="1"/>
    <col min="10" max="10" width="22.5" style="445" hidden="1" customWidth="1"/>
    <col min="11" max="12" width="9.5" style="445" hidden="1" customWidth="1"/>
    <col min="13" max="13" width="24.5" style="445" customWidth="1"/>
    <col min="14" max="15" width="12.5" style="445" customWidth="1"/>
    <col min="16" max="16" width="8.5" style="445" customWidth="1"/>
    <col min="17" max="18" width="12.5" style="445" customWidth="1"/>
    <col min="19" max="20" width="12.5" style="445" hidden="1" customWidth="1"/>
    <col min="21" max="23" width="12.5" style="445" customWidth="1"/>
    <col min="24" max="29" width="12.5" style="445" hidden="1" customWidth="1"/>
    <col min="30" max="30" width="9" style="445" hidden="1" customWidth="1"/>
    <col min="31" max="31" width="13.125" style="445" hidden="1" customWidth="1"/>
    <col min="32" max="32" width="12.5" style="445" customWidth="1"/>
    <col min="33" max="33" width="40.5" style="445" hidden="1" customWidth="1"/>
    <col min="34" max="16384" width="9" style="445"/>
  </cols>
  <sheetData>
    <row r="1" spans="1:33" s="357" customFormat="1" ht="16.5" x14ac:dyDescent="0.15">
      <c r="A1" s="261" t="s">
        <v>204</v>
      </c>
      <c r="B1" s="352"/>
      <c r="C1" s="352"/>
      <c r="D1" s="352"/>
      <c r="E1" s="352"/>
      <c r="F1" s="352"/>
      <c r="G1" s="352"/>
      <c r="H1" s="352"/>
      <c r="I1" s="352"/>
      <c r="J1" s="352"/>
      <c r="K1" s="353"/>
      <c r="L1" s="353"/>
      <c r="M1" s="353"/>
      <c r="N1" s="353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5"/>
      <c r="AC1" s="356"/>
      <c r="AF1" s="358"/>
    </row>
    <row r="2" spans="1:33" s="369" customFormat="1" ht="13.5" x14ac:dyDescent="0.15">
      <c r="A2" s="359"/>
      <c r="B2" s="360"/>
      <c r="C2" s="361"/>
      <c r="D2" s="362"/>
      <c r="E2" s="361"/>
      <c r="F2" s="362"/>
      <c r="G2" s="360"/>
      <c r="H2" s="360"/>
      <c r="I2" s="363"/>
      <c r="J2" s="363"/>
      <c r="K2" s="363"/>
      <c r="L2" s="363"/>
      <c r="M2" s="359"/>
      <c r="N2" s="364"/>
      <c r="O2" s="365" t="s">
        <v>125</v>
      </c>
      <c r="P2" s="365" t="s">
        <v>126</v>
      </c>
      <c r="Q2" s="365" t="s">
        <v>127</v>
      </c>
      <c r="R2" s="366" t="s">
        <v>128</v>
      </c>
      <c r="S2" s="652" t="s">
        <v>129</v>
      </c>
      <c r="T2" s="653"/>
      <c r="U2" s="654"/>
      <c r="V2" s="365" t="s">
        <v>130</v>
      </c>
      <c r="W2" s="365" t="s">
        <v>131</v>
      </c>
      <c r="X2" s="365" t="s">
        <v>132</v>
      </c>
      <c r="Y2" s="365" t="s">
        <v>133</v>
      </c>
      <c r="Z2" s="366" t="s">
        <v>180</v>
      </c>
      <c r="AA2" s="365" t="s">
        <v>181</v>
      </c>
      <c r="AB2" s="365" t="s">
        <v>182</v>
      </c>
      <c r="AC2" s="365" t="s">
        <v>183</v>
      </c>
      <c r="AD2" s="367"/>
      <c r="AE2" s="368"/>
      <c r="AF2" s="359"/>
      <c r="AG2" s="359"/>
    </row>
    <row r="3" spans="1:33" s="369" customFormat="1" ht="36" x14ac:dyDescent="0.15">
      <c r="A3" s="370" t="s">
        <v>205</v>
      </c>
      <c r="B3" s="371" t="s">
        <v>136</v>
      </c>
      <c r="C3" s="372" t="s">
        <v>206</v>
      </c>
      <c r="D3" s="373"/>
      <c r="E3" s="372" t="s">
        <v>207</v>
      </c>
      <c r="F3" s="373"/>
      <c r="G3" s="374" t="s">
        <v>137</v>
      </c>
      <c r="H3" s="374" t="s">
        <v>208</v>
      </c>
      <c r="I3" s="375" t="s">
        <v>209</v>
      </c>
      <c r="J3" s="370" t="s">
        <v>210</v>
      </c>
      <c r="K3" s="376" t="s">
        <v>211</v>
      </c>
      <c r="L3" s="370" t="s">
        <v>212</v>
      </c>
      <c r="M3" s="375" t="s">
        <v>52</v>
      </c>
      <c r="N3" s="377" t="s">
        <v>185</v>
      </c>
      <c r="O3" s="377" t="s">
        <v>142</v>
      </c>
      <c r="P3" s="378" t="s">
        <v>188</v>
      </c>
      <c r="Q3" s="377" t="s">
        <v>144</v>
      </c>
      <c r="R3" s="379" t="s">
        <v>189</v>
      </c>
      <c r="S3" s="655" t="s">
        <v>190</v>
      </c>
      <c r="T3" s="656"/>
      <c r="U3" s="657"/>
      <c r="V3" s="377" t="s">
        <v>191</v>
      </c>
      <c r="W3" s="378" t="s">
        <v>148</v>
      </c>
      <c r="X3" s="378" t="s">
        <v>149</v>
      </c>
      <c r="Y3" s="378" t="s">
        <v>150</v>
      </c>
      <c r="Z3" s="370" t="s">
        <v>192</v>
      </c>
      <c r="AA3" s="378" t="s">
        <v>193</v>
      </c>
      <c r="AB3" s="378" t="s">
        <v>194</v>
      </c>
      <c r="AC3" s="378" t="s">
        <v>195</v>
      </c>
      <c r="AD3" s="380" t="s">
        <v>196</v>
      </c>
      <c r="AE3" s="381"/>
      <c r="AF3" s="375" t="s">
        <v>197</v>
      </c>
      <c r="AG3" s="375" t="s">
        <v>186</v>
      </c>
    </row>
    <row r="4" spans="1:33" s="394" customFormat="1" x14ac:dyDescent="0.15">
      <c r="A4" s="382"/>
      <c r="B4" s="383"/>
      <c r="C4" s="384"/>
      <c r="D4" s="385"/>
      <c r="E4" s="384"/>
      <c r="F4" s="385"/>
      <c r="G4" s="384"/>
      <c r="H4" s="384"/>
      <c r="I4" s="382"/>
      <c r="J4" s="386"/>
      <c r="K4" s="386"/>
      <c r="L4" s="386"/>
      <c r="M4" s="387"/>
      <c r="N4" s="386"/>
      <c r="O4" s="387"/>
      <c r="P4" s="387"/>
      <c r="Q4" s="388"/>
      <c r="R4" s="388"/>
      <c r="S4" s="387" t="s">
        <v>198</v>
      </c>
      <c r="T4" s="387" t="s">
        <v>199</v>
      </c>
      <c r="U4" s="387" t="s">
        <v>200</v>
      </c>
      <c r="V4" s="387"/>
      <c r="W4" s="389" t="s">
        <v>213</v>
      </c>
      <c r="X4" s="387"/>
      <c r="Y4" s="387"/>
      <c r="Z4" s="390"/>
      <c r="AA4" s="387"/>
      <c r="AB4" s="387"/>
      <c r="AC4" s="391"/>
      <c r="AD4" s="386"/>
      <c r="AE4" s="392"/>
      <c r="AF4" s="393" t="s">
        <v>158</v>
      </c>
      <c r="AG4" s="382"/>
    </row>
    <row r="5" spans="1:33" s="319" customFormat="1" x14ac:dyDescent="0.15">
      <c r="A5" s="395"/>
      <c r="B5" s="396"/>
      <c r="C5" s="397"/>
      <c r="D5" s="397"/>
      <c r="E5" s="397"/>
      <c r="F5" s="397"/>
      <c r="G5" s="397"/>
      <c r="H5" s="397"/>
      <c r="I5" s="398"/>
      <c r="J5" s="398"/>
      <c r="K5" s="398"/>
      <c r="L5" s="398"/>
      <c r="M5" s="399"/>
      <c r="N5" s="400"/>
      <c r="O5" s="401" t="s">
        <v>159</v>
      </c>
      <c r="P5" s="401" t="s">
        <v>159</v>
      </c>
      <c r="Q5" s="401" t="s">
        <v>159</v>
      </c>
      <c r="R5" s="401" t="s">
        <v>159</v>
      </c>
      <c r="S5" s="401" t="s">
        <v>159</v>
      </c>
      <c r="T5" s="401" t="s">
        <v>202</v>
      </c>
      <c r="U5" s="401" t="s">
        <v>33</v>
      </c>
      <c r="V5" s="401" t="s">
        <v>159</v>
      </c>
      <c r="W5" s="401" t="s">
        <v>159</v>
      </c>
      <c r="X5" s="401" t="s">
        <v>159</v>
      </c>
      <c r="Y5" s="401" t="s">
        <v>159</v>
      </c>
      <c r="Z5" s="402" t="s">
        <v>159</v>
      </c>
      <c r="AA5" s="401" t="s">
        <v>159</v>
      </c>
      <c r="AB5" s="401" t="s">
        <v>159</v>
      </c>
      <c r="AC5" s="401" t="s">
        <v>159</v>
      </c>
      <c r="AD5" s="403"/>
      <c r="AE5" s="404"/>
      <c r="AF5" s="399"/>
      <c r="AG5" s="395"/>
    </row>
    <row r="6" spans="1:33" s="319" customFormat="1" x14ac:dyDescent="0.15">
      <c r="A6" s="311"/>
      <c r="B6" s="312"/>
      <c r="C6" s="313"/>
      <c r="D6" s="313"/>
      <c r="E6" s="313"/>
      <c r="F6" s="313"/>
      <c r="G6" s="313"/>
      <c r="H6" s="313"/>
      <c r="I6" s="314"/>
      <c r="J6" s="314"/>
      <c r="K6" s="314"/>
      <c r="L6" s="314"/>
      <c r="M6" s="311"/>
      <c r="N6" s="315"/>
      <c r="O6" s="316"/>
      <c r="P6" s="316"/>
      <c r="Q6" s="316"/>
      <c r="R6" s="316"/>
      <c r="S6" s="316"/>
      <c r="T6" s="316"/>
      <c r="U6" s="316"/>
      <c r="V6" s="316"/>
      <c r="W6" s="316"/>
      <c r="X6" s="316"/>
      <c r="Y6" s="316"/>
      <c r="Z6" s="317"/>
      <c r="AA6" s="316"/>
      <c r="AB6" s="316"/>
      <c r="AC6" s="316"/>
      <c r="AD6" s="405"/>
      <c r="AE6" s="406"/>
      <c r="AF6" s="311"/>
      <c r="AG6" s="311"/>
    </row>
    <row r="7" spans="1:33" s="416" customFormat="1" ht="30" customHeight="1" x14ac:dyDescent="0.15">
      <c r="A7" s="407">
        <v>1</v>
      </c>
      <c r="B7" s="10"/>
      <c r="C7" s="12"/>
      <c r="D7" s="10"/>
      <c r="E7" s="11"/>
      <c r="F7" s="10"/>
      <c r="G7" s="10"/>
      <c r="H7" s="10"/>
      <c r="I7" s="408"/>
      <c r="J7" s="5"/>
      <c r="K7" s="409"/>
      <c r="L7" s="410"/>
      <c r="M7" s="450">
        <f>+様式１!D6</f>
        <v>0</v>
      </c>
      <c r="N7" s="449">
        <f>+様式１!D7</f>
        <v>0</v>
      </c>
      <c r="O7" s="448">
        <f>IF(+'様式3-１'!E18="","",+'様式3-１'!E18)</f>
        <v>0</v>
      </c>
      <c r="P7" s="14"/>
      <c r="Q7" s="448" t="str">
        <f t="shared" ref="Q7:Q38" si="0">IF(O7-P7=0,"",O7-P7)</f>
        <v/>
      </c>
      <c r="R7" s="15" t="str">
        <f>+Q7</f>
        <v/>
      </c>
      <c r="S7" s="7">
        <v>16500000</v>
      </c>
      <c r="T7" s="7">
        <v>1</v>
      </c>
      <c r="U7" s="448">
        <f t="shared" ref="U7:U38" si="1">IF(IFERROR(IF(T7="－",S7,S7*T7),"")=0,"",IFERROR(IF(T7="－",S7,S7*T7),""))</f>
        <v>16500000</v>
      </c>
      <c r="V7" s="518" t="str">
        <f>IF(R7="","",MIN(R7,U7))</f>
        <v/>
      </c>
      <c r="W7" s="451" t="str">
        <f>IF(V7="","",ROUNDDOWN(+V7/2,-3))</f>
        <v/>
      </c>
      <c r="X7" s="412"/>
      <c r="Y7" s="14"/>
      <c r="Z7" s="413"/>
      <c r="AA7" s="14"/>
      <c r="AB7" s="413"/>
      <c r="AC7" s="413"/>
      <c r="AD7" s="414"/>
      <c r="AE7" s="415"/>
      <c r="AF7" s="452">
        <f>+様式１!D14</f>
        <v>0</v>
      </c>
      <c r="AG7" s="5"/>
    </row>
    <row r="8" spans="1:33" s="416" customFormat="1" ht="30" hidden="1" customHeight="1" x14ac:dyDescent="0.15">
      <c r="A8" s="407">
        <v>2</v>
      </c>
      <c r="B8" s="10"/>
      <c r="C8" s="12"/>
      <c r="D8" s="10"/>
      <c r="E8" s="11"/>
      <c r="F8" s="10"/>
      <c r="G8" s="10"/>
      <c r="H8" s="10"/>
      <c r="I8" s="408"/>
      <c r="J8" s="5"/>
      <c r="K8" s="409"/>
      <c r="L8" s="410"/>
      <c r="M8" s="9"/>
      <c r="N8" s="8"/>
      <c r="O8" s="7"/>
      <c r="P8" s="7"/>
      <c r="Q8" s="7" t="str">
        <f t="shared" si="0"/>
        <v/>
      </c>
      <c r="R8" s="7"/>
      <c r="S8" s="7"/>
      <c r="T8" s="7"/>
      <c r="U8" s="7" t="str">
        <f t="shared" si="1"/>
        <v/>
      </c>
      <c r="V8" s="411" t="str">
        <f t="shared" ref="V8:V38" si="2">IF(MIN(R8,U8)=0,"",MIN(R8,U8))</f>
        <v/>
      </c>
      <c r="W8" s="7" t="str">
        <f t="shared" ref="W8:W39" si="3">IF(K8=1,"－","")</f>
        <v/>
      </c>
      <c r="X8" s="412" t="str" cm="1">
        <f t="array" ref="X8">IFERROR(_xlfn.IFS(K8=1,MIN(Q8,V8),K8=2,MIN(Q8,V8,W8),K8=3,MIN(MIN(Q8,V8)*3/4,W8),K8=4,MIN(MIN(Q8,V8)*L8,W8),K8=5,MIN(MIN(Q8,V8)*2/3,W8),K8=6,MIN(MIN(Q8,V8)*1/2,W8)),"")</f>
        <v/>
      </c>
      <c r="Y8" s="14" t="str" cm="1">
        <f t="array" ref="Y8">IFERROR(ROUNDDOWN(_xlfn.IFS((K8=1),X8*L8,(K8=2),X8*L8,(K8=3),X8*2/3,(K8=4),X8,(K8=5),X8*1/2,(K8=6),X8*2/3),-3),"")</f>
        <v/>
      </c>
      <c r="Z8" s="417"/>
      <c r="AA8" s="418"/>
      <c r="AB8" s="413" t="str">
        <f t="shared" ref="AB8:AB24" si="4">IFERROR(ROUNDDOWN(IF(K8=1,X8*L8,IF(K8=2,X8*L8,IF(K8=3,X8*2/3,IF(K8=4,X8,IF(K8=5,X8*1/2,""))))),-3),"")</f>
        <v/>
      </c>
      <c r="AC8" s="413" t="str">
        <f t="shared" ref="AC8:AC24" si="5">IFERROR(AA8-AB8,"")</f>
        <v/>
      </c>
      <c r="AD8" s="419"/>
      <c r="AE8" s="420"/>
      <c r="AF8" s="6"/>
      <c r="AG8" s="13"/>
    </row>
    <row r="9" spans="1:33" s="416" customFormat="1" ht="30" hidden="1" customHeight="1" x14ac:dyDescent="0.15">
      <c r="A9" s="407">
        <v>3</v>
      </c>
      <c r="B9" s="10"/>
      <c r="C9" s="12"/>
      <c r="D9" s="10"/>
      <c r="E9" s="11"/>
      <c r="F9" s="10"/>
      <c r="G9" s="10"/>
      <c r="H9" s="10"/>
      <c r="I9" s="408"/>
      <c r="J9" s="5"/>
      <c r="K9" s="409"/>
      <c r="L9" s="410"/>
      <c r="M9" s="9"/>
      <c r="N9" s="8"/>
      <c r="O9" s="7"/>
      <c r="P9" s="7"/>
      <c r="Q9" s="7" t="str">
        <f t="shared" si="0"/>
        <v/>
      </c>
      <c r="R9" s="7"/>
      <c r="S9" s="7"/>
      <c r="T9" s="7"/>
      <c r="U9" s="7" t="str">
        <f t="shared" si="1"/>
        <v/>
      </c>
      <c r="V9" s="411" t="str">
        <f t="shared" si="2"/>
        <v/>
      </c>
      <c r="W9" s="7" t="str">
        <f t="shared" si="3"/>
        <v/>
      </c>
      <c r="X9" s="412" t="str" cm="1">
        <f t="array" ref="X9">IFERROR(_xlfn.IFS(K9=1,MIN(Q9,V9),K9=2,MIN(Q9,V9,W9),K9=3,MIN(MIN(Q9,V9)*3/4,W9),K9=4,MIN(MIN(Q9,V9)*L9,W9),K9=5,MIN(MIN(Q9,V9)*2/3,W9),K9=6,MIN(MIN(Q9,V9)*1/2,W9)),"")</f>
        <v/>
      </c>
      <c r="Y9" s="14" t="str" cm="1">
        <f t="array" ref="Y9">IFERROR(ROUNDDOWN(_xlfn.IFS((K9=1),X9*L9,(K9=2),X9*L9,(K9=3),X9*2/3,(K9=4),X9,(K9=5),X9*1/2,(K9=6),X9*2/3),-3),"")</f>
        <v/>
      </c>
      <c r="Z9" s="417"/>
      <c r="AA9" s="418"/>
      <c r="AB9" s="413" t="str">
        <f t="shared" si="4"/>
        <v/>
      </c>
      <c r="AC9" s="413" t="str">
        <f t="shared" si="5"/>
        <v/>
      </c>
      <c r="AD9" s="419"/>
      <c r="AE9" s="420"/>
      <c r="AF9" s="6"/>
      <c r="AG9" s="5"/>
    </row>
    <row r="10" spans="1:33" s="416" customFormat="1" ht="30" hidden="1" customHeight="1" x14ac:dyDescent="0.15">
      <c r="A10" s="407">
        <v>4</v>
      </c>
      <c r="B10" s="10"/>
      <c r="C10" s="12"/>
      <c r="D10" s="10"/>
      <c r="E10" s="11"/>
      <c r="F10" s="10"/>
      <c r="G10" s="10"/>
      <c r="H10" s="10"/>
      <c r="I10" s="408"/>
      <c r="J10" s="5"/>
      <c r="K10" s="409"/>
      <c r="L10" s="410"/>
      <c r="M10" s="9"/>
      <c r="N10" s="8"/>
      <c r="O10" s="7"/>
      <c r="P10" s="7"/>
      <c r="Q10" s="7" t="str">
        <f t="shared" si="0"/>
        <v/>
      </c>
      <c r="R10" s="7"/>
      <c r="S10" s="7"/>
      <c r="T10" s="7"/>
      <c r="U10" s="7" t="str">
        <f t="shared" si="1"/>
        <v/>
      </c>
      <c r="V10" s="411" t="str">
        <f t="shared" si="2"/>
        <v/>
      </c>
      <c r="W10" s="7" t="str">
        <f t="shared" si="3"/>
        <v/>
      </c>
      <c r="X10" s="412" t="str" cm="1">
        <f t="array" ref="X10">IFERROR(_xlfn.IFS(K10=1,MIN(Q10,V10),K10=2,MIN(Q10,V10,W10),K10=3,MIN(MIN(Q10,V10)*3/4,W10),K10=4,MIN(MIN(Q10,V10)*L10,W10),K10=5,MIN(MIN(Q10,V10)*2/3,W10),K10=6,MIN(MIN(Q10,V10)*1/2,W10)),"")</f>
        <v/>
      </c>
      <c r="Y10" s="14" t="str" cm="1">
        <f t="array" ref="Y10">IFERROR(ROUNDDOWN(_xlfn.IFS((K10=1),X10*L10,(K10=2),X10*L10,(K10=3),X10*2/3,(K10=4),X10,(K10=5),X10*1/2,(K10=6),X10*2/3),-3),"")</f>
        <v/>
      </c>
      <c r="Z10" s="417"/>
      <c r="AA10" s="418"/>
      <c r="AB10" s="413" t="str">
        <f t="shared" si="4"/>
        <v/>
      </c>
      <c r="AC10" s="413" t="str">
        <f t="shared" si="5"/>
        <v/>
      </c>
      <c r="AD10" s="419"/>
      <c r="AE10" s="420"/>
      <c r="AF10" s="6"/>
      <c r="AG10" s="5"/>
    </row>
    <row r="11" spans="1:33" s="416" customFormat="1" ht="30" hidden="1" customHeight="1" x14ac:dyDescent="0.15">
      <c r="A11" s="407">
        <v>5</v>
      </c>
      <c r="B11" s="10"/>
      <c r="C11" s="12"/>
      <c r="D11" s="10"/>
      <c r="E11" s="11"/>
      <c r="F11" s="10"/>
      <c r="G11" s="10"/>
      <c r="H11" s="10"/>
      <c r="I11" s="408"/>
      <c r="J11" s="5"/>
      <c r="K11" s="409"/>
      <c r="L11" s="410"/>
      <c r="M11" s="9"/>
      <c r="N11" s="8"/>
      <c r="O11" s="7"/>
      <c r="P11" s="7"/>
      <c r="Q11" s="7" t="str">
        <f t="shared" si="0"/>
        <v/>
      </c>
      <c r="R11" s="7"/>
      <c r="S11" s="7"/>
      <c r="T11" s="7"/>
      <c r="U11" s="7" t="str">
        <f t="shared" si="1"/>
        <v/>
      </c>
      <c r="V11" s="411" t="str">
        <f t="shared" si="2"/>
        <v/>
      </c>
      <c r="W11" s="7" t="str">
        <f t="shared" si="3"/>
        <v/>
      </c>
      <c r="X11" s="412" t="str" cm="1">
        <f t="array" ref="X11">IFERROR(_xlfn.IFS(K11=1,MIN(Q11,V11),K11=2,MIN(Q11,V11,W11),K11=3,MIN(MIN(Q11,V11)*3/4,W11),K11=4,MIN(MIN(Q11,V11)*L11,W11),K11=5,MIN(MIN(Q11,V11)*2/3,W11),K11=6,MIN(MIN(Q11,V11)*1/2,W11)),"")</f>
        <v/>
      </c>
      <c r="Y11" s="14" t="str" cm="1">
        <f t="array" ref="Y11">IFERROR(ROUNDDOWN(_xlfn.IFS((K11=1),X11*L11,(K11=2),X11*L11,(K11=3),X11*2/3,(K11=4),X11,(K11=5),X11*1/2,(K11=6),X11*2/3),-3),"")</f>
        <v/>
      </c>
      <c r="Z11" s="417"/>
      <c r="AA11" s="418"/>
      <c r="AB11" s="413" t="str">
        <f t="shared" si="4"/>
        <v/>
      </c>
      <c r="AC11" s="413" t="str">
        <f t="shared" si="5"/>
        <v/>
      </c>
      <c r="AD11" s="419"/>
      <c r="AE11" s="420"/>
      <c r="AF11" s="6"/>
      <c r="AG11" s="13"/>
    </row>
    <row r="12" spans="1:33" s="416" customFormat="1" ht="30" hidden="1" customHeight="1" x14ac:dyDescent="0.15">
      <c r="A12" s="407">
        <v>6</v>
      </c>
      <c r="B12" s="10"/>
      <c r="C12" s="12"/>
      <c r="D12" s="10"/>
      <c r="E12" s="11"/>
      <c r="F12" s="10"/>
      <c r="G12" s="10"/>
      <c r="H12" s="10"/>
      <c r="I12" s="408"/>
      <c r="J12" s="5"/>
      <c r="K12" s="409"/>
      <c r="L12" s="410"/>
      <c r="M12" s="9"/>
      <c r="N12" s="8"/>
      <c r="O12" s="7"/>
      <c r="P12" s="7"/>
      <c r="Q12" s="7" t="str">
        <f t="shared" si="0"/>
        <v/>
      </c>
      <c r="R12" s="7"/>
      <c r="S12" s="7"/>
      <c r="T12" s="7"/>
      <c r="U12" s="7" t="str">
        <f t="shared" si="1"/>
        <v/>
      </c>
      <c r="V12" s="411" t="str">
        <f t="shared" si="2"/>
        <v/>
      </c>
      <c r="W12" s="7" t="str">
        <f t="shared" si="3"/>
        <v/>
      </c>
      <c r="X12" s="412" t="str" cm="1">
        <f t="array" ref="X12">IFERROR(_xlfn.IFS(K12=1,MIN(Q12,V12),K12=2,MIN(Q12,V12,W12),K12=3,MIN(MIN(Q12,V12)*3/4,W12),K12=4,MIN(MIN(Q12,V12)*L12,W12),K12=5,MIN(MIN(Q12,V12)*2/3,W12),K12=6,MIN(MIN(Q12,V12)*1/2,W12)),"")</f>
        <v/>
      </c>
      <c r="Y12" s="14" t="str" cm="1">
        <f t="array" ref="Y12">IFERROR(ROUNDDOWN(_xlfn.IFS((K12=1),X12*L12,(K12=2),X12*L12,(K12=3),X12*2/3,(K12=4),X12,(K12=5),X12*1/2,(K12=6),X12*2/3),-3),"")</f>
        <v/>
      </c>
      <c r="Z12" s="417"/>
      <c r="AA12" s="418"/>
      <c r="AB12" s="413" t="str">
        <f t="shared" si="4"/>
        <v/>
      </c>
      <c r="AC12" s="413" t="str">
        <f t="shared" si="5"/>
        <v/>
      </c>
      <c r="AD12" s="419"/>
      <c r="AE12" s="420"/>
      <c r="AF12" s="6"/>
      <c r="AG12" s="13"/>
    </row>
    <row r="13" spans="1:33" s="416" customFormat="1" ht="30" hidden="1" customHeight="1" x14ac:dyDescent="0.15">
      <c r="A13" s="407">
        <v>7</v>
      </c>
      <c r="B13" s="10"/>
      <c r="C13" s="12"/>
      <c r="D13" s="10"/>
      <c r="E13" s="11"/>
      <c r="F13" s="10"/>
      <c r="G13" s="10"/>
      <c r="H13" s="10"/>
      <c r="I13" s="408"/>
      <c r="J13" s="5"/>
      <c r="K13" s="409"/>
      <c r="L13" s="410"/>
      <c r="M13" s="9"/>
      <c r="N13" s="8"/>
      <c r="O13" s="7"/>
      <c r="P13" s="7"/>
      <c r="Q13" s="7" t="str">
        <f t="shared" si="0"/>
        <v/>
      </c>
      <c r="R13" s="7"/>
      <c r="S13" s="7"/>
      <c r="T13" s="7"/>
      <c r="U13" s="7" t="str">
        <f t="shared" si="1"/>
        <v/>
      </c>
      <c r="V13" s="411" t="str">
        <f t="shared" si="2"/>
        <v/>
      </c>
      <c r="W13" s="7" t="str">
        <f t="shared" si="3"/>
        <v/>
      </c>
      <c r="X13" s="412" t="str" cm="1">
        <f t="array" ref="X13">IFERROR(_xlfn.IFS(K13=1,MIN(Q13,V13),K13=2,MIN(Q13,V13,W13),K13=3,MIN(MIN(Q13,V13)*3/4,W13),K13=4,MIN(MIN(Q13,V13)*L13,W13),K13=5,MIN(MIN(Q13,V13)*2/3,W13),K13=6,MIN(MIN(Q13,V13)*1/2,W13)),"")</f>
        <v/>
      </c>
      <c r="Y13" s="14" t="str" cm="1">
        <f t="array" ref="Y13">IFERROR(ROUNDDOWN(_xlfn.IFS((K13=1),X13*L13,(K13=2),X13*L13,(K13=3),X13*2/3,(K13=4),X13,(K13=5),X13*1/2,(K13=6),X13*2/3),-3),"")</f>
        <v/>
      </c>
      <c r="Z13" s="417"/>
      <c r="AA13" s="418"/>
      <c r="AB13" s="413" t="str">
        <f t="shared" si="4"/>
        <v/>
      </c>
      <c r="AC13" s="413" t="str">
        <f t="shared" si="5"/>
        <v/>
      </c>
      <c r="AD13" s="419"/>
      <c r="AE13" s="420"/>
      <c r="AF13" s="6"/>
      <c r="AG13" s="5"/>
    </row>
    <row r="14" spans="1:33" s="416" customFormat="1" ht="30" hidden="1" customHeight="1" x14ac:dyDescent="0.15">
      <c r="A14" s="407">
        <v>8</v>
      </c>
      <c r="B14" s="10"/>
      <c r="C14" s="12"/>
      <c r="D14" s="10"/>
      <c r="E14" s="11"/>
      <c r="F14" s="10"/>
      <c r="G14" s="10"/>
      <c r="H14" s="10"/>
      <c r="I14" s="408"/>
      <c r="J14" s="5"/>
      <c r="K14" s="409"/>
      <c r="L14" s="410"/>
      <c r="M14" s="9"/>
      <c r="N14" s="8"/>
      <c r="O14" s="7"/>
      <c r="P14" s="7"/>
      <c r="Q14" s="7" t="str">
        <f t="shared" si="0"/>
        <v/>
      </c>
      <c r="R14" s="7"/>
      <c r="S14" s="7"/>
      <c r="T14" s="7"/>
      <c r="U14" s="7" t="str">
        <f t="shared" si="1"/>
        <v/>
      </c>
      <c r="V14" s="411" t="str">
        <f t="shared" si="2"/>
        <v/>
      </c>
      <c r="W14" s="7" t="str">
        <f t="shared" si="3"/>
        <v/>
      </c>
      <c r="X14" s="412" t="str" cm="1">
        <f t="array" ref="X14">IFERROR(_xlfn.IFS(K14=1,MIN(Q14,V14),K14=2,MIN(Q14,V14,W14),K14=3,MIN(MIN(Q14,V14)*3/4,W14),K14=4,MIN(MIN(Q14,V14)*L14,W14),K14=5,MIN(MIN(Q14,V14)*2/3,W14),K14=6,MIN(MIN(Q14,V14)*1/2,W14)),"")</f>
        <v/>
      </c>
      <c r="Y14" s="14" t="str" cm="1">
        <f t="array" ref="Y14">IFERROR(ROUNDDOWN(_xlfn.IFS((K14=1),X14*L14,(K14=2),X14*L14,(K14=3),X14*2/3,(K14=4),X14,(K14=5),X14*1/2,(K14=6),X14*2/3),-3),"")</f>
        <v/>
      </c>
      <c r="Z14" s="417"/>
      <c r="AA14" s="418"/>
      <c r="AB14" s="413" t="str">
        <f t="shared" si="4"/>
        <v/>
      </c>
      <c r="AC14" s="413" t="str">
        <f t="shared" si="5"/>
        <v/>
      </c>
      <c r="AD14" s="419"/>
      <c r="AE14" s="420"/>
      <c r="AF14" s="6"/>
      <c r="AG14" s="5"/>
    </row>
    <row r="15" spans="1:33" s="416" customFormat="1" ht="30" hidden="1" customHeight="1" x14ac:dyDescent="0.15">
      <c r="A15" s="407">
        <v>9</v>
      </c>
      <c r="B15" s="10"/>
      <c r="C15" s="12"/>
      <c r="D15" s="10"/>
      <c r="E15" s="11"/>
      <c r="F15" s="10"/>
      <c r="G15" s="10"/>
      <c r="H15" s="10"/>
      <c r="I15" s="408"/>
      <c r="J15" s="5"/>
      <c r="K15" s="409"/>
      <c r="L15" s="410"/>
      <c r="M15" s="9"/>
      <c r="N15" s="8"/>
      <c r="O15" s="7"/>
      <c r="P15" s="7"/>
      <c r="Q15" s="7" t="str">
        <f t="shared" si="0"/>
        <v/>
      </c>
      <c r="R15" s="7"/>
      <c r="S15" s="7"/>
      <c r="T15" s="7"/>
      <c r="U15" s="7" t="str">
        <f t="shared" si="1"/>
        <v/>
      </c>
      <c r="V15" s="411" t="str">
        <f t="shared" si="2"/>
        <v/>
      </c>
      <c r="W15" s="7" t="str">
        <f t="shared" si="3"/>
        <v/>
      </c>
      <c r="X15" s="412" t="str" cm="1">
        <f t="array" ref="X15">IFERROR(_xlfn.IFS(K15=1,MIN(Q15,V15),K15=2,MIN(Q15,V15,W15),K15=3,MIN(MIN(Q15,V15)*3/4,W15),K15=4,MIN(MIN(Q15,V15)*L15,W15),K15=5,MIN(MIN(Q15,V15)*2/3,W15),K15=6,MIN(MIN(Q15,V15)*1/2,W15)),"")</f>
        <v/>
      </c>
      <c r="Y15" s="14" t="str" cm="1">
        <f t="array" ref="Y15">IFERROR(ROUNDDOWN(_xlfn.IFS((K15=1),X15*L15,(K15=2),X15*L15,(K15=3),X15*2/3,(K15=4),X15,(K15=5),X15*1/2,(K15=6),X15*2/3),-3),"")</f>
        <v/>
      </c>
      <c r="Z15" s="417"/>
      <c r="AA15" s="418"/>
      <c r="AB15" s="413" t="str">
        <f t="shared" si="4"/>
        <v/>
      </c>
      <c r="AC15" s="413" t="str">
        <f t="shared" si="5"/>
        <v/>
      </c>
      <c r="AD15" s="419"/>
      <c r="AE15" s="420"/>
      <c r="AF15" s="6"/>
      <c r="AG15" s="5"/>
    </row>
    <row r="16" spans="1:33" s="416" customFormat="1" ht="30" hidden="1" customHeight="1" x14ac:dyDescent="0.15">
      <c r="A16" s="407">
        <v>10</v>
      </c>
      <c r="B16" s="10"/>
      <c r="C16" s="12"/>
      <c r="D16" s="10"/>
      <c r="E16" s="11"/>
      <c r="F16" s="10"/>
      <c r="G16" s="10"/>
      <c r="H16" s="10"/>
      <c r="I16" s="408"/>
      <c r="J16" s="5"/>
      <c r="K16" s="409"/>
      <c r="L16" s="410"/>
      <c r="M16" s="9"/>
      <c r="N16" s="8"/>
      <c r="O16" s="7"/>
      <c r="P16" s="7"/>
      <c r="Q16" s="7" t="str">
        <f t="shared" si="0"/>
        <v/>
      </c>
      <c r="R16" s="7"/>
      <c r="S16" s="7"/>
      <c r="T16" s="7"/>
      <c r="U16" s="7" t="str">
        <f t="shared" si="1"/>
        <v/>
      </c>
      <c r="V16" s="411" t="str">
        <f t="shared" si="2"/>
        <v/>
      </c>
      <c r="W16" s="7" t="str">
        <f t="shared" si="3"/>
        <v/>
      </c>
      <c r="X16" s="412" t="str" cm="1">
        <f t="array" ref="X16">IFERROR(_xlfn.IFS(K16=1,MIN(Q16,V16),K16=2,MIN(Q16,V16,W16),K16=3,MIN(MIN(Q16,V16)*3/4,W16),K16=4,MIN(MIN(Q16,V16)*L16,W16),K16=5,MIN(MIN(Q16,V16)*2/3,W16),K16=6,MIN(MIN(Q16,V16)*1/2,W16)),"")</f>
        <v/>
      </c>
      <c r="Y16" s="14" t="str" cm="1">
        <f t="array" ref="Y16">IFERROR(ROUNDDOWN(_xlfn.IFS((K16=1),X16*L16,(K16=2),X16*L16,(K16=3),X16*2/3,(K16=4),X16,(K16=5),X16*1/2,(K16=6),X16*2/3),-3),"")</f>
        <v/>
      </c>
      <c r="Z16" s="417"/>
      <c r="AA16" s="418"/>
      <c r="AB16" s="413" t="str">
        <f t="shared" si="4"/>
        <v/>
      </c>
      <c r="AC16" s="413" t="str">
        <f t="shared" si="5"/>
        <v/>
      </c>
      <c r="AD16" s="419"/>
      <c r="AE16" s="420"/>
      <c r="AF16" s="6"/>
      <c r="AG16" s="13"/>
    </row>
    <row r="17" spans="1:33" s="416" customFormat="1" ht="30" hidden="1" customHeight="1" x14ac:dyDescent="0.15">
      <c r="A17" s="407">
        <v>11</v>
      </c>
      <c r="B17" s="10"/>
      <c r="C17" s="12"/>
      <c r="D17" s="10"/>
      <c r="E17" s="11"/>
      <c r="F17" s="10"/>
      <c r="G17" s="10"/>
      <c r="H17" s="10"/>
      <c r="I17" s="408"/>
      <c r="J17" s="5"/>
      <c r="K17" s="409"/>
      <c r="L17" s="410"/>
      <c r="M17" s="9"/>
      <c r="N17" s="8"/>
      <c r="O17" s="7"/>
      <c r="P17" s="7"/>
      <c r="Q17" s="7" t="str">
        <f t="shared" si="0"/>
        <v/>
      </c>
      <c r="R17" s="7"/>
      <c r="S17" s="7"/>
      <c r="T17" s="7"/>
      <c r="U17" s="7" t="str">
        <f t="shared" si="1"/>
        <v/>
      </c>
      <c r="V17" s="411" t="str">
        <f t="shared" si="2"/>
        <v/>
      </c>
      <c r="W17" s="7" t="str">
        <f t="shared" si="3"/>
        <v/>
      </c>
      <c r="X17" s="412" t="str" cm="1">
        <f t="array" ref="X17">IFERROR(_xlfn.IFS(K17=1,MIN(Q17,V17),K17=2,MIN(Q17,V17,W17),K17=3,MIN(MIN(Q17,V17)*3/4,W17),K17=4,MIN(MIN(Q17,V17)*L17,W17),K17=5,MIN(MIN(Q17,V17)*2/3,W17),K17=6,MIN(MIN(Q17,V17)*1/2,W17)),"")</f>
        <v/>
      </c>
      <c r="Y17" s="14" t="str" cm="1">
        <f t="array" ref="Y17">IFERROR(ROUNDDOWN(_xlfn.IFS((K17=1),X17*L17,(K17=2),X17*L17,(K17=3),X17*2/3,(K17=4),X17,(K17=5),X17*1/2,(K17=6),X17*2/3),-3),"")</f>
        <v/>
      </c>
      <c r="Z17" s="417"/>
      <c r="AA17" s="418"/>
      <c r="AB17" s="413" t="str">
        <f t="shared" si="4"/>
        <v/>
      </c>
      <c r="AC17" s="413" t="str">
        <f t="shared" si="5"/>
        <v/>
      </c>
      <c r="AD17" s="419"/>
      <c r="AE17" s="420"/>
      <c r="AF17" s="6"/>
      <c r="AG17" s="5"/>
    </row>
    <row r="18" spans="1:33" s="416" customFormat="1" ht="30" hidden="1" customHeight="1" x14ac:dyDescent="0.15">
      <c r="A18" s="407">
        <v>12</v>
      </c>
      <c r="B18" s="10"/>
      <c r="C18" s="12"/>
      <c r="D18" s="10"/>
      <c r="E18" s="11"/>
      <c r="F18" s="10"/>
      <c r="G18" s="10"/>
      <c r="H18" s="10"/>
      <c r="I18" s="408"/>
      <c r="J18" s="5"/>
      <c r="K18" s="409"/>
      <c r="L18" s="410"/>
      <c r="M18" s="9"/>
      <c r="N18" s="8"/>
      <c r="O18" s="7"/>
      <c r="P18" s="7"/>
      <c r="Q18" s="7" t="str">
        <f t="shared" si="0"/>
        <v/>
      </c>
      <c r="R18" s="7"/>
      <c r="S18" s="7"/>
      <c r="T18" s="7"/>
      <c r="U18" s="7" t="str">
        <f t="shared" si="1"/>
        <v/>
      </c>
      <c r="V18" s="411" t="str">
        <f t="shared" si="2"/>
        <v/>
      </c>
      <c r="W18" s="7" t="str">
        <f t="shared" si="3"/>
        <v/>
      </c>
      <c r="X18" s="412" t="str" cm="1">
        <f t="array" ref="X18">IFERROR(_xlfn.IFS(K18=1,MIN(Q18,V18),K18=2,MIN(Q18,V18,W18),K18=3,MIN(MIN(Q18,V18)*3/4,W18),K18=4,MIN(MIN(Q18,V18)*L18,W18),K18=5,MIN(MIN(Q18,V18)*2/3,W18),K18=6,MIN(MIN(Q18,V18)*1/2,W18)),"")</f>
        <v/>
      </c>
      <c r="Y18" s="14" t="str" cm="1">
        <f t="array" ref="Y18">IFERROR(ROUNDDOWN(_xlfn.IFS((K18=1),X18*L18,(K18=2),X18*L18,(K18=3),X18*2/3,(K18=4),X18,(K18=5),X18*1/2,(K18=6),X18*2/3),-3),"")</f>
        <v/>
      </c>
      <c r="Z18" s="417"/>
      <c r="AA18" s="418"/>
      <c r="AB18" s="413" t="str">
        <f t="shared" si="4"/>
        <v/>
      </c>
      <c r="AC18" s="413" t="str">
        <f t="shared" si="5"/>
        <v/>
      </c>
      <c r="AD18" s="419"/>
      <c r="AE18" s="420"/>
      <c r="AF18" s="6"/>
      <c r="AG18" s="5"/>
    </row>
    <row r="19" spans="1:33" s="416" customFormat="1" ht="30" hidden="1" customHeight="1" x14ac:dyDescent="0.15">
      <c r="A19" s="407">
        <v>13</v>
      </c>
      <c r="B19" s="10"/>
      <c r="C19" s="12"/>
      <c r="D19" s="10"/>
      <c r="E19" s="11"/>
      <c r="F19" s="10"/>
      <c r="G19" s="10"/>
      <c r="H19" s="10"/>
      <c r="I19" s="408"/>
      <c r="J19" s="5"/>
      <c r="K19" s="409"/>
      <c r="L19" s="410"/>
      <c r="M19" s="9"/>
      <c r="N19" s="8"/>
      <c r="O19" s="7"/>
      <c r="P19" s="7"/>
      <c r="Q19" s="7" t="str">
        <f t="shared" si="0"/>
        <v/>
      </c>
      <c r="R19" s="7"/>
      <c r="S19" s="7"/>
      <c r="T19" s="7"/>
      <c r="U19" s="7" t="str">
        <f t="shared" si="1"/>
        <v/>
      </c>
      <c r="V19" s="411" t="str">
        <f t="shared" si="2"/>
        <v/>
      </c>
      <c r="W19" s="7" t="str">
        <f t="shared" si="3"/>
        <v/>
      </c>
      <c r="X19" s="412" t="str" cm="1">
        <f t="array" ref="X19">IFERROR(_xlfn.IFS(K19=1,MIN(Q19,V19),K19=2,MIN(Q19,V19,W19),K19=3,MIN(MIN(Q19,V19)*3/4,W19),K19=4,MIN(MIN(Q19,V19)*L19,W19),K19=5,MIN(MIN(Q19,V19)*2/3,W19),K19=6,MIN(MIN(Q19,V19)*1/2,W19)),"")</f>
        <v/>
      </c>
      <c r="Y19" s="14" t="str" cm="1">
        <f t="array" ref="Y19">IFERROR(ROUNDDOWN(_xlfn.IFS((K19=1),X19*L19,(K19=2),X19*L19,(K19=3),X19*2/3,(K19=4),X19,(K19=5),X19*1/2,(K19=6),X19*2/3),-3),"")</f>
        <v/>
      </c>
      <c r="Z19" s="417"/>
      <c r="AA19" s="418"/>
      <c r="AB19" s="413" t="str">
        <f t="shared" si="4"/>
        <v/>
      </c>
      <c r="AC19" s="413" t="str">
        <f t="shared" si="5"/>
        <v/>
      </c>
      <c r="AD19" s="419"/>
      <c r="AE19" s="420"/>
      <c r="AF19" s="6"/>
      <c r="AG19" s="13"/>
    </row>
    <row r="20" spans="1:33" s="416" customFormat="1" ht="30" hidden="1" customHeight="1" x14ac:dyDescent="0.15">
      <c r="A20" s="407">
        <v>14</v>
      </c>
      <c r="B20" s="10"/>
      <c r="C20" s="12"/>
      <c r="D20" s="10"/>
      <c r="E20" s="11"/>
      <c r="F20" s="10"/>
      <c r="G20" s="10"/>
      <c r="H20" s="10"/>
      <c r="I20" s="408"/>
      <c r="J20" s="5"/>
      <c r="K20" s="409"/>
      <c r="L20" s="410"/>
      <c r="M20" s="9"/>
      <c r="N20" s="8"/>
      <c r="O20" s="7"/>
      <c r="P20" s="7"/>
      <c r="Q20" s="7" t="str">
        <f t="shared" si="0"/>
        <v/>
      </c>
      <c r="R20" s="7"/>
      <c r="S20" s="7"/>
      <c r="T20" s="7"/>
      <c r="U20" s="7" t="str">
        <f t="shared" si="1"/>
        <v/>
      </c>
      <c r="V20" s="411" t="str">
        <f t="shared" si="2"/>
        <v/>
      </c>
      <c r="W20" s="7" t="str">
        <f t="shared" si="3"/>
        <v/>
      </c>
      <c r="X20" s="412" t="str" cm="1">
        <f t="array" ref="X20">IFERROR(_xlfn.IFS(K20=1,MIN(Q20,V20),K20=2,MIN(Q20,V20,W20),K20=3,MIN(MIN(Q20,V20)*3/4,W20),K20=4,MIN(MIN(Q20,V20)*L20,W20),K20=5,MIN(MIN(Q20,V20)*2/3,W20),K20=6,MIN(MIN(Q20,V20)*1/2,W20)),"")</f>
        <v/>
      </c>
      <c r="Y20" s="14" t="str" cm="1">
        <f t="array" ref="Y20">IFERROR(ROUNDDOWN(_xlfn.IFS((K20=1),X20*L20,(K20=2),X20*L20,(K20=3),X20*2/3,(K20=4),X20,(K20=5),X20*1/2,(K20=6),X20*2/3),-3),"")</f>
        <v/>
      </c>
      <c r="Z20" s="417"/>
      <c r="AA20" s="418"/>
      <c r="AB20" s="413" t="str">
        <f t="shared" si="4"/>
        <v/>
      </c>
      <c r="AC20" s="413" t="str">
        <f t="shared" si="5"/>
        <v/>
      </c>
      <c r="AD20" s="419"/>
      <c r="AE20" s="420"/>
      <c r="AF20" s="6"/>
      <c r="AG20" s="5"/>
    </row>
    <row r="21" spans="1:33" s="416" customFormat="1" ht="30" hidden="1" customHeight="1" x14ac:dyDescent="0.15">
      <c r="A21" s="407">
        <v>15</v>
      </c>
      <c r="B21" s="10"/>
      <c r="C21" s="12"/>
      <c r="D21" s="10"/>
      <c r="E21" s="11"/>
      <c r="F21" s="10"/>
      <c r="G21" s="10"/>
      <c r="H21" s="10"/>
      <c r="I21" s="408"/>
      <c r="J21" s="5"/>
      <c r="K21" s="409"/>
      <c r="L21" s="410"/>
      <c r="M21" s="9"/>
      <c r="N21" s="8"/>
      <c r="O21" s="7"/>
      <c r="P21" s="7"/>
      <c r="Q21" s="7" t="str">
        <f t="shared" si="0"/>
        <v/>
      </c>
      <c r="R21" s="7"/>
      <c r="S21" s="7"/>
      <c r="T21" s="7"/>
      <c r="U21" s="7" t="str">
        <f t="shared" si="1"/>
        <v/>
      </c>
      <c r="V21" s="411" t="str">
        <f t="shared" si="2"/>
        <v/>
      </c>
      <c r="W21" s="7" t="str">
        <f t="shared" si="3"/>
        <v/>
      </c>
      <c r="X21" s="412" t="str" cm="1">
        <f t="array" ref="X21">IFERROR(_xlfn.IFS(K21=1,MIN(Q21,V21),K21=2,MIN(Q21,V21,W21),K21=3,MIN(MIN(Q21,V21)*3/4,W21),K21=4,MIN(MIN(Q21,V21)*L21,W21),K21=5,MIN(MIN(Q21,V21)*2/3,W21),K21=6,MIN(MIN(Q21,V21)*1/2,W21)),"")</f>
        <v/>
      </c>
      <c r="Y21" s="14" t="str" cm="1">
        <f t="array" ref="Y21">IFERROR(ROUNDDOWN(_xlfn.IFS((K21=1),X21*L21,(K21=2),X21*L21,(K21=3),X21*2/3,(K21=4),X21,(K21=5),X21*1/2,(K21=6),X21*2/3),-3),"")</f>
        <v/>
      </c>
      <c r="Z21" s="417"/>
      <c r="AA21" s="418"/>
      <c r="AB21" s="413" t="str">
        <f t="shared" si="4"/>
        <v/>
      </c>
      <c r="AC21" s="413" t="str">
        <f t="shared" si="5"/>
        <v/>
      </c>
      <c r="AD21" s="419"/>
      <c r="AE21" s="420"/>
      <c r="AF21" s="6"/>
      <c r="AG21" s="5"/>
    </row>
    <row r="22" spans="1:33" s="416" customFormat="1" ht="30" hidden="1" customHeight="1" x14ac:dyDescent="0.15">
      <c r="A22" s="407">
        <v>16</v>
      </c>
      <c r="B22" s="10"/>
      <c r="C22" s="12"/>
      <c r="D22" s="10"/>
      <c r="E22" s="11"/>
      <c r="F22" s="10"/>
      <c r="G22" s="10"/>
      <c r="H22" s="10"/>
      <c r="I22" s="408"/>
      <c r="J22" s="5"/>
      <c r="K22" s="409"/>
      <c r="L22" s="410"/>
      <c r="M22" s="9"/>
      <c r="N22" s="8"/>
      <c r="O22" s="7"/>
      <c r="P22" s="7"/>
      <c r="Q22" s="7" t="str">
        <f t="shared" si="0"/>
        <v/>
      </c>
      <c r="R22" s="7"/>
      <c r="S22" s="7"/>
      <c r="T22" s="7"/>
      <c r="U22" s="7" t="str">
        <f t="shared" si="1"/>
        <v/>
      </c>
      <c r="V22" s="411" t="str">
        <f t="shared" si="2"/>
        <v/>
      </c>
      <c r="W22" s="7" t="str">
        <f t="shared" si="3"/>
        <v/>
      </c>
      <c r="X22" s="412" t="str" cm="1">
        <f t="array" ref="X22">IFERROR(_xlfn.IFS(K22=1,MIN(Q22,V22),K22=2,MIN(Q22,V22,W22),K22=3,MIN(MIN(Q22,V22)*3/4,W22),K22=4,MIN(MIN(Q22,V22)*L22,W22),K22=5,MIN(MIN(Q22,V22)*2/3,W22),K22=6,MIN(MIN(Q22,V22)*1/2,W22)),"")</f>
        <v/>
      </c>
      <c r="Y22" s="14" t="str" cm="1">
        <f t="array" ref="Y22">IFERROR(ROUNDDOWN(_xlfn.IFS((K22=1),X22*L22,(K22=2),X22*L22,(K22=3),X22*2/3,(K22=4),X22,(K22=5),X22*1/2,(K22=6),X22*2/3),-3),"")</f>
        <v/>
      </c>
      <c r="Z22" s="417"/>
      <c r="AA22" s="418"/>
      <c r="AB22" s="413" t="str">
        <f t="shared" si="4"/>
        <v/>
      </c>
      <c r="AC22" s="413" t="str">
        <f t="shared" si="5"/>
        <v/>
      </c>
      <c r="AD22" s="419"/>
      <c r="AE22" s="420"/>
      <c r="AF22" s="6"/>
      <c r="AG22" s="5"/>
    </row>
    <row r="23" spans="1:33" s="416" customFormat="1" ht="30" hidden="1" customHeight="1" x14ac:dyDescent="0.15">
      <c r="A23" s="407">
        <v>17</v>
      </c>
      <c r="B23" s="10"/>
      <c r="C23" s="12"/>
      <c r="D23" s="10"/>
      <c r="E23" s="11"/>
      <c r="F23" s="10"/>
      <c r="G23" s="10"/>
      <c r="H23" s="10"/>
      <c r="I23" s="408"/>
      <c r="J23" s="5"/>
      <c r="K23" s="409"/>
      <c r="L23" s="410"/>
      <c r="M23" s="9"/>
      <c r="N23" s="8"/>
      <c r="O23" s="7"/>
      <c r="P23" s="7"/>
      <c r="Q23" s="7" t="str">
        <f t="shared" si="0"/>
        <v/>
      </c>
      <c r="R23" s="7"/>
      <c r="S23" s="7"/>
      <c r="T23" s="7"/>
      <c r="U23" s="7" t="str">
        <f t="shared" si="1"/>
        <v/>
      </c>
      <c r="V23" s="411" t="str">
        <f t="shared" si="2"/>
        <v/>
      </c>
      <c r="W23" s="7" t="str">
        <f t="shared" si="3"/>
        <v/>
      </c>
      <c r="X23" s="412" t="str" cm="1">
        <f t="array" ref="X23">IFERROR(_xlfn.IFS(K23=1,MIN(Q23,V23),K23=2,MIN(Q23,V23,W23),K23=3,MIN(MIN(Q23,V23)*3/4,W23),K23=4,MIN(MIN(Q23,V23)*L23,W23),K23=5,MIN(MIN(Q23,V23)*2/3,W23),K23=6,MIN(MIN(Q23,V23)*1/2,W23)),"")</f>
        <v/>
      </c>
      <c r="Y23" s="14" t="str" cm="1">
        <f t="array" ref="Y23">IFERROR(ROUNDDOWN(_xlfn.IFS((K23=1),X23*L23,(K23=2),X23*L23,(K23=3),X23*2/3,(K23=4),X23,(K23=5),X23*1/2,(K23=6),X23*2/3),-3),"")</f>
        <v/>
      </c>
      <c r="Z23" s="417"/>
      <c r="AA23" s="418"/>
      <c r="AB23" s="413" t="str">
        <f t="shared" si="4"/>
        <v/>
      </c>
      <c r="AC23" s="413" t="str">
        <f t="shared" si="5"/>
        <v/>
      </c>
      <c r="AD23" s="419"/>
      <c r="AE23" s="420"/>
      <c r="AF23" s="6"/>
      <c r="AG23" s="5"/>
    </row>
    <row r="24" spans="1:33" s="416" customFormat="1" ht="30" hidden="1" customHeight="1" x14ac:dyDescent="0.15">
      <c r="A24" s="407">
        <v>18</v>
      </c>
      <c r="B24" s="10"/>
      <c r="C24" s="12"/>
      <c r="D24" s="10"/>
      <c r="E24" s="11"/>
      <c r="F24" s="10"/>
      <c r="G24" s="10"/>
      <c r="H24" s="10"/>
      <c r="I24" s="408"/>
      <c r="J24" s="5"/>
      <c r="K24" s="409"/>
      <c r="L24" s="410"/>
      <c r="M24" s="9"/>
      <c r="N24" s="8"/>
      <c r="O24" s="7"/>
      <c r="P24" s="7"/>
      <c r="Q24" s="7" t="str">
        <f t="shared" si="0"/>
        <v/>
      </c>
      <c r="R24" s="7"/>
      <c r="S24" s="7"/>
      <c r="T24" s="7"/>
      <c r="U24" s="7" t="str">
        <f t="shared" si="1"/>
        <v/>
      </c>
      <c r="V24" s="411" t="str">
        <f t="shared" si="2"/>
        <v/>
      </c>
      <c r="W24" s="7" t="str">
        <f t="shared" si="3"/>
        <v/>
      </c>
      <c r="X24" s="412" t="str" cm="1">
        <f t="array" ref="X24">IFERROR(_xlfn.IFS(K24=1,MIN(Q24,V24),K24=2,MIN(Q24,V24,W24),K24=3,MIN(MIN(Q24,V24)*3/4,W24),K24=4,MIN(MIN(Q24,V24)*L24,W24),K24=5,MIN(MIN(Q24,V24)*2/3,W24),K24=6,MIN(MIN(Q24,V24)*1/2,W24)),"")</f>
        <v/>
      </c>
      <c r="Y24" s="14" t="str" cm="1">
        <f t="array" ref="Y24">IFERROR(ROUNDDOWN(_xlfn.IFS((K24=1),X24*L24,(K24=2),X24*L24,(K24=3),X24*2/3,(K24=4),X24,(K24=5),X24*1/2,(K24=6),X24*2/3),-3),"")</f>
        <v/>
      </c>
      <c r="Z24" s="417"/>
      <c r="AA24" s="418"/>
      <c r="AB24" s="413" t="str">
        <f t="shared" si="4"/>
        <v/>
      </c>
      <c r="AC24" s="413" t="str">
        <f t="shared" si="5"/>
        <v/>
      </c>
      <c r="AD24" s="419"/>
      <c r="AE24" s="420"/>
      <c r="AF24" s="6"/>
      <c r="AG24" s="5"/>
    </row>
    <row r="25" spans="1:33" s="416" customFormat="1" ht="30" hidden="1" customHeight="1" x14ac:dyDescent="0.15">
      <c r="A25" s="407">
        <v>19</v>
      </c>
      <c r="B25" s="10"/>
      <c r="C25" s="12"/>
      <c r="D25" s="10"/>
      <c r="E25" s="11"/>
      <c r="F25" s="10"/>
      <c r="G25" s="10"/>
      <c r="H25" s="10"/>
      <c r="I25" s="408"/>
      <c r="J25" s="5"/>
      <c r="K25" s="409"/>
      <c r="L25" s="410"/>
      <c r="M25" s="9"/>
      <c r="N25" s="8"/>
      <c r="O25" s="7"/>
      <c r="P25" s="7"/>
      <c r="Q25" s="7" t="str">
        <f t="shared" si="0"/>
        <v/>
      </c>
      <c r="R25" s="7"/>
      <c r="S25" s="7"/>
      <c r="T25" s="7"/>
      <c r="U25" s="7" t="str">
        <f t="shared" si="1"/>
        <v/>
      </c>
      <c r="V25" s="411" t="str">
        <f t="shared" si="2"/>
        <v/>
      </c>
      <c r="W25" s="7" t="str">
        <f t="shared" si="3"/>
        <v/>
      </c>
      <c r="X25" s="412" t="str" cm="1">
        <f t="array" ref="X25">IFERROR(_xlfn.IFS(K25=1,MIN(Q25,V25),K25=2,MIN(Q25,V25,W25),K25=3,MIN(MIN(Q25,V25)*3/4,W25),K25=4,MIN(MIN(Q25,V25)*L25,W25),K25=5,MIN(MIN(Q25,V25)*2/3,W25),K25=6,MIN(MIN(Q25,V25)*1/2,W25)),"")</f>
        <v/>
      </c>
      <c r="Y25" s="14" t="str" cm="1">
        <f t="array" ref="Y25">IFERROR(ROUNDDOWN(_xlfn.IFS((K25=1),X25*L25,(K25=2),X25*L25,(K25=3),X25*2/3,(K25=4),X25,(K25=5),X25*1/2,(K25=6),X25*2/3),-3),"")</f>
        <v/>
      </c>
      <c r="Z25" s="417"/>
      <c r="AA25" s="418"/>
      <c r="AB25" s="413"/>
      <c r="AC25" s="413"/>
      <c r="AD25" s="419"/>
      <c r="AE25" s="420"/>
      <c r="AF25" s="6"/>
      <c r="AG25" s="5"/>
    </row>
    <row r="26" spans="1:33" s="416" customFormat="1" ht="30" hidden="1" customHeight="1" x14ac:dyDescent="0.15">
      <c r="A26" s="407">
        <v>20</v>
      </c>
      <c r="B26" s="10"/>
      <c r="C26" s="12"/>
      <c r="D26" s="10"/>
      <c r="E26" s="11"/>
      <c r="F26" s="10"/>
      <c r="G26" s="10"/>
      <c r="H26" s="10"/>
      <c r="I26" s="408"/>
      <c r="J26" s="5"/>
      <c r="K26" s="409"/>
      <c r="L26" s="410"/>
      <c r="M26" s="9"/>
      <c r="N26" s="8"/>
      <c r="O26" s="7"/>
      <c r="P26" s="7"/>
      <c r="Q26" s="7" t="str">
        <f t="shared" si="0"/>
        <v/>
      </c>
      <c r="R26" s="7"/>
      <c r="S26" s="7"/>
      <c r="T26" s="7"/>
      <c r="U26" s="7" t="str">
        <f t="shared" si="1"/>
        <v/>
      </c>
      <c r="V26" s="411" t="str">
        <f t="shared" si="2"/>
        <v/>
      </c>
      <c r="W26" s="7" t="str">
        <f t="shared" si="3"/>
        <v/>
      </c>
      <c r="X26" s="412" t="str" cm="1">
        <f t="array" ref="X26">IFERROR(_xlfn.IFS(K26=1,MIN(Q26,V26),K26=2,MIN(Q26,V26,W26),K26=3,MIN(MIN(Q26,V26)*3/4,W26),K26=4,MIN(MIN(Q26,V26)*L26,W26),K26=5,MIN(MIN(Q26,V26)*2/3,W26),K26=6,MIN(MIN(Q26,V26)*1/2,W26)),"")</f>
        <v/>
      </c>
      <c r="Y26" s="14" t="str" cm="1">
        <f t="array" ref="Y26">IFERROR(ROUNDDOWN(_xlfn.IFS((K26=1),X26*L26,(K26=2),X26*L26,(K26=3),X26*2/3,(K26=4),X26,(K26=5),X26*1/2,(K26=6),X26*2/3),-3),"")</f>
        <v/>
      </c>
      <c r="Z26" s="417"/>
      <c r="AA26" s="418"/>
      <c r="AB26" s="413"/>
      <c r="AC26" s="413"/>
      <c r="AD26" s="419"/>
      <c r="AE26" s="420"/>
      <c r="AF26" s="6"/>
      <c r="AG26" s="5"/>
    </row>
    <row r="27" spans="1:33" s="416" customFormat="1" ht="30" hidden="1" customHeight="1" x14ac:dyDescent="0.15">
      <c r="A27" s="407">
        <v>21</v>
      </c>
      <c r="B27" s="10"/>
      <c r="C27" s="12"/>
      <c r="D27" s="10"/>
      <c r="E27" s="11"/>
      <c r="F27" s="10"/>
      <c r="G27" s="10"/>
      <c r="H27" s="10"/>
      <c r="I27" s="408"/>
      <c r="J27" s="5"/>
      <c r="K27" s="409"/>
      <c r="L27" s="410"/>
      <c r="M27" s="9"/>
      <c r="N27" s="8"/>
      <c r="O27" s="7"/>
      <c r="P27" s="7"/>
      <c r="Q27" s="7" t="str">
        <f t="shared" si="0"/>
        <v/>
      </c>
      <c r="R27" s="7"/>
      <c r="S27" s="7"/>
      <c r="T27" s="7"/>
      <c r="U27" s="7" t="str">
        <f t="shared" si="1"/>
        <v/>
      </c>
      <c r="V27" s="411" t="str">
        <f t="shared" si="2"/>
        <v/>
      </c>
      <c r="W27" s="7" t="str">
        <f t="shared" si="3"/>
        <v/>
      </c>
      <c r="X27" s="412" t="str" cm="1">
        <f t="array" ref="X27">IFERROR(_xlfn.IFS(K27=1,MIN(Q27,V27),K27=2,MIN(Q27,V27,W27),K27=3,MIN(MIN(Q27,V27)*3/4,W27),K27=4,MIN(MIN(Q27,V27)*L27,W27),K27=5,MIN(MIN(Q27,V27)*2/3,W27),K27=6,MIN(MIN(Q27,V27)*1/2,W27)),"")</f>
        <v/>
      </c>
      <c r="Y27" s="14" t="str" cm="1">
        <f t="array" ref="Y27">IFERROR(ROUNDDOWN(_xlfn.IFS((K27=1),X27*L27,(K27=2),X27*L27,(K27=3),X27*2/3,(K27=4),X27,(K27=5),X27*1/2,(K27=6),X27*2/3),-3),"")</f>
        <v/>
      </c>
      <c r="Z27" s="417"/>
      <c r="AA27" s="418"/>
      <c r="AB27" s="413"/>
      <c r="AC27" s="413"/>
      <c r="AD27" s="419"/>
      <c r="AE27" s="420"/>
      <c r="AF27" s="6"/>
      <c r="AG27" s="5"/>
    </row>
    <row r="28" spans="1:33" s="416" customFormat="1" ht="30" hidden="1" customHeight="1" x14ac:dyDescent="0.15">
      <c r="A28" s="407">
        <v>22</v>
      </c>
      <c r="B28" s="10"/>
      <c r="C28" s="12"/>
      <c r="D28" s="10"/>
      <c r="E28" s="11"/>
      <c r="F28" s="10"/>
      <c r="G28" s="10"/>
      <c r="H28" s="10"/>
      <c r="I28" s="408"/>
      <c r="J28" s="5"/>
      <c r="K28" s="409"/>
      <c r="L28" s="410"/>
      <c r="M28" s="9"/>
      <c r="N28" s="8"/>
      <c r="O28" s="7"/>
      <c r="P28" s="7"/>
      <c r="Q28" s="7" t="str">
        <f t="shared" si="0"/>
        <v/>
      </c>
      <c r="R28" s="7"/>
      <c r="S28" s="7"/>
      <c r="T28" s="7"/>
      <c r="U28" s="7" t="str">
        <f t="shared" si="1"/>
        <v/>
      </c>
      <c r="V28" s="411" t="str">
        <f t="shared" si="2"/>
        <v/>
      </c>
      <c r="W28" s="7" t="str">
        <f t="shared" si="3"/>
        <v/>
      </c>
      <c r="X28" s="412" t="str" cm="1">
        <f t="array" ref="X28">IFERROR(_xlfn.IFS(K28=1,MIN(Q28,V28),K28=2,MIN(Q28,V28,W28),K28=3,MIN(MIN(Q28,V28)*3/4,W28),K28=4,MIN(MIN(Q28,V28)*L28,W28),K28=5,MIN(MIN(Q28,V28)*2/3,W28),K28=6,MIN(MIN(Q28,V28)*1/2,W28)),"")</f>
        <v/>
      </c>
      <c r="Y28" s="14" t="str" cm="1">
        <f t="array" ref="Y28">IFERROR(ROUNDDOWN(_xlfn.IFS((K28=1),X28*L28,(K28=2),X28*L28,(K28=3),X28*2/3,(K28=4),X28,(K28=5),X28*1/2,(K28=6),X28*2/3),-3),"")</f>
        <v/>
      </c>
      <c r="Z28" s="417"/>
      <c r="AA28" s="418"/>
      <c r="AB28" s="413"/>
      <c r="AC28" s="413"/>
      <c r="AD28" s="419"/>
      <c r="AE28" s="420"/>
      <c r="AF28" s="6"/>
      <c r="AG28" s="5"/>
    </row>
    <row r="29" spans="1:33" s="416" customFormat="1" ht="30" hidden="1" customHeight="1" x14ac:dyDescent="0.15">
      <c r="A29" s="407">
        <v>23</v>
      </c>
      <c r="B29" s="10"/>
      <c r="C29" s="12"/>
      <c r="D29" s="10"/>
      <c r="E29" s="11"/>
      <c r="F29" s="10"/>
      <c r="G29" s="10"/>
      <c r="H29" s="10"/>
      <c r="I29" s="408"/>
      <c r="J29" s="5"/>
      <c r="K29" s="409"/>
      <c r="L29" s="410"/>
      <c r="M29" s="9"/>
      <c r="N29" s="8"/>
      <c r="O29" s="7"/>
      <c r="P29" s="7"/>
      <c r="Q29" s="7" t="str">
        <f t="shared" si="0"/>
        <v/>
      </c>
      <c r="R29" s="7"/>
      <c r="S29" s="7"/>
      <c r="T29" s="7"/>
      <c r="U29" s="7" t="str">
        <f t="shared" si="1"/>
        <v/>
      </c>
      <c r="V29" s="411" t="str">
        <f t="shared" si="2"/>
        <v/>
      </c>
      <c r="W29" s="7" t="str">
        <f t="shared" si="3"/>
        <v/>
      </c>
      <c r="X29" s="412" t="str" cm="1">
        <f t="array" ref="X29">IFERROR(_xlfn.IFS(K29=1,MIN(Q29,V29),K29=2,MIN(Q29,V29,W29),K29=3,MIN(MIN(Q29,V29)*3/4,W29),K29=4,MIN(MIN(Q29,V29)*L29,W29),K29=5,MIN(MIN(Q29,V29)*2/3,W29),K29=6,MIN(MIN(Q29,V29)*1/2,W29)),"")</f>
        <v/>
      </c>
      <c r="Y29" s="14" t="str" cm="1">
        <f t="array" ref="Y29">IFERROR(ROUNDDOWN(_xlfn.IFS((K29=1),X29*L29,(K29=2),X29*L29,(K29=3),X29*2/3,(K29=4),X29,(K29=5),X29*1/2,(K29=6),X29*2/3),-3),"")</f>
        <v/>
      </c>
      <c r="Z29" s="417"/>
      <c r="AA29" s="418"/>
      <c r="AB29" s="413"/>
      <c r="AC29" s="413"/>
      <c r="AD29" s="419"/>
      <c r="AE29" s="420"/>
      <c r="AF29" s="6"/>
      <c r="AG29" s="5"/>
    </row>
    <row r="30" spans="1:33" s="416" customFormat="1" ht="30" hidden="1" customHeight="1" x14ac:dyDescent="0.15">
      <c r="A30" s="407">
        <v>24</v>
      </c>
      <c r="B30" s="10"/>
      <c r="C30" s="12"/>
      <c r="D30" s="10"/>
      <c r="E30" s="11"/>
      <c r="F30" s="10"/>
      <c r="G30" s="10"/>
      <c r="H30" s="10"/>
      <c r="I30" s="408"/>
      <c r="J30" s="5"/>
      <c r="K30" s="409"/>
      <c r="L30" s="410"/>
      <c r="M30" s="9"/>
      <c r="N30" s="8"/>
      <c r="O30" s="7"/>
      <c r="P30" s="7"/>
      <c r="Q30" s="7" t="str">
        <f t="shared" si="0"/>
        <v/>
      </c>
      <c r="R30" s="7"/>
      <c r="S30" s="7"/>
      <c r="T30" s="7"/>
      <c r="U30" s="7" t="str">
        <f t="shared" si="1"/>
        <v/>
      </c>
      <c r="V30" s="411" t="str">
        <f t="shared" si="2"/>
        <v/>
      </c>
      <c r="W30" s="7" t="str">
        <f t="shared" si="3"/>
        <v/>
      </c>
      <c r="X30" s="412" t="str" cm="1">
        <f t="array" ref="X30">IFERROR(_xlfn.IFS(K30=1,MIN(Q30,V30),K30=2,MIN(Q30,V30,W30),K30=3,MIN(MIN(Q30,V30)*3/4,W30),K30=4,MIN(MIN(Q30,V30)*L30,W30),K30=5,MIN(MIN(Q30,V30)*2/3,W30),K30=6,MIN(MIN(Q30,V30)*1/2,W30)),"")</f>
        <v/>
      </c>
      <c r="Y30" s="14" t="str" cm="1">
        <f t="array" ref="Y30">IFERROR(ROUNDDOWN(_xlfn.IFS((K30=1),X30*L30,(K30=2),X30*L30,(K30=3),X30*2/3,(K30=4),X30,(K30=5),X30*1/2,(K30=6),X30*2/3),-3),"")</f>
        <v/>
      </c>
      <c r="Z30" s="417"/>
      <c r="AA30" s="418"/>
      <c r="AB30" s="413"/>
      <c r="AC30" s="413"/>
      <c r="AD30" s="419"/>
      <c r="AE30" s="420"/>
      <c r="AF30" s="6"/>
      <c r="AG30" s="5"/>
    </row>
    <row r="31" spans="1:33" s="416" customFormat="1" ht="30" hidden="1" customHeight="1" x14ac:dyDescent="0.15">
      <c r="A31" s="407">
        <v>25</v>
      </c>
      <c r="B31" s="10"/>
      <c r="C31" s="12"/>
      <c r="D31" s="10"/>
      <c r="E31" s="11"/>
      <c r="F31" s="10"/>
      <c r="G31" s="10"/>
      <c r="H31" s="10"/>
      <c r="I31" s="408"/>
      <c r="J31" s="5"/>
      <c r="K31" s="409"/>
      <c r="L31" s="410"/>
      <c r="M31" s="9"/>
      <c r="N31" s="8"/>
      <c r="O31" s="7"/>
      <c r="P31" s="7"/>
      <c r="Q31" s="7" t="str">
        <f t="shared" si="0"/>
        <v/>
      </c>
      <c r="R31" s="7"/>
      <c r="S31" s="7"/>
      <c r="T31" s="7"/>
      <c r="U31" s="7" t="str">
        <f t="shared" si="1"/>
        <v/>
      </c>
      <c r="V31" s="411" t="str">
        <f t="shared" si="2"/>
        <v/>
      </c>
      <c r="W31" s="7" t="str">
        <f t="shared" si="3"/>
        <v/>
      </c>
      <c r="X31" s="412" t="str" cm="1">
        <f t="array" ref="X31">IFERROR(_xlfn.IFS(K31=1,MIN(Q31,V31),K31=2,MIN(Q31,V31,W31),K31=3,MIN(MIN(Q31,V31)*3/4,W31),K31=4,MIN(MIN(Q31,V31)*L31,W31),K31=5,MIN(MIN(Q31,V31)*2/3,W31),K31=6,MIN(MIN(Q31,V31)*1/2,W31)),"")</f>
        <v/>
      </c>
      <c r="Y31" s="14" t="str" cm="1">
        <f t="array" ref="Y31">IFERROR(ROUNDDOWN(_xlfn.IFS((K31=1),X31*L31,(K31=2),X31*L31,(K31=3),X31*2/3,(K31=4),X31,(K31=5),X31*1/2,(K31=6),X31*2/3),-3),"")</f>
        <v/>
      </c>
      <c r="Z31" s="417"/>
      <c r="AA31" s="418"/>
      <c r="AB31" s="413"/>
      <c r="AC31" s="413"/>
      <c r="AD31" s="419"/>
      <c r="AE31" s="420"/>
      <c r="AF31" s="6"/>
      <c r="AG31" s="5"/>
    </row>
    <row r="32" spans="1:33" s="416" customFormat="1" ht="30" hidden="1" customHeight="1" x14ac:dyDescent="0.15">
      <c r="A32" s="407">
        <v>26</v>
      </c>
      <c r="B32" s="10"/>
      <c r="C32" s="12"/>
      <c r="D32" s="10"/>
      <c r="E32" s="11"/>
      <c r="F32" s="10"/>
      <c r="G32" s="10"/>
      <c r="H32" s="10"/>
      <c r="I32" s="408"/>
      <c r="J32" s="5"/>
      <c r="K32" s="409"/>
      <c r="L32" s="410"/>
      <c r="M32" s="9"/>
      <c r="N32" s="8"/>
      <c r="O32" s="7"/>
      <c r="P32" s="7"/>
      <c r="Q32" s="7" t="str">
        <f t="shared" si="0"/>
        <v/>
      </c>
      <c r="R32" s="7"/>
      <c r="S32" s="7"/>
      <c r="T32" s="7"/>
      <c r="U32" s="7" t="str">
        <f t="shared" si="1"/>
        <v/>
      </c>
      <c r="V32" s="411" t="str">
        <f t="shared" si="2"/>
        <v/>
      </c>
      <c r="W32" s="7" t="str">
        <f t="shared" si="3"/>
        <v/>
      </c>
      <c r="X32" s="412" t="str" cm="1">
        <f t="array" ref="X32">IFERROR(_xlfn.IFS(K32=1,MIN(Q32,V32),K32=2,MIN(Q32,V32,W32),K32=3,MIN(MIN(Q32,V32)*3/4,W32),K32=4,MIN(MIN(Q32,V32)*L32,W32),K32=5,MIN(MIN(Q32,V32)*2/3,W32),K32=6,MIN(MIN(Q32,V32)*1/2,W32)),"")</f>
        <v/>
      </c>
      <c r="Y32" s="14" t="str" cm="1">
        <f t="array" ref="Y32">IFERROR(ROUNDDOWN(_xlfn.IFS((K32=1),X32*L32,(K32=2),X32*L32,(K32=3),X32*2/3,(K32=4),X32,(K32=5),X32*1/2,(K32=6),X32*2/3),-3),"")</f>
        <v/>
      </c>
      <c r="Z32" s="417"/>
      <c r="AA32" s="418"/>
      <c r="AB32" s="413"/>
      <c r="AC32" s="413"/>
      <c r="AD32" s="419"/>
      <c r="AE32" s="420"/>
      <c r="AF32" s="6"/>
      <c r="AG32" s="5"/>
    </row>
    <row r="33" spans="1:33" s="416" customFormat="1" ht="30" hidden="1" customHeight="1" x14ac:dyDescent="0.15">
      <c r="A33" s="407">
        <v>27</v>
      </c>
      <c r="B33" s="10"/>
      <c r="C33" s="12"/>
      <c r="D33" s="10"/>
      <c r="E33" s="11"/>
      <c r="F33" s="10"/>
      <c r="G33" s="10"/>
      <c r="H33" s="10"/>
      <c r="I33" s="408"/>
      <c r="J33" s="5"/>
      <c r="K33" s="409"/>
      <c r="L33" s="410"/>
      <c r="M33" s="9"/>
      <c r="N33" s="8"/>
      <c r="O33" s="7"/>
      <c r="P33" s="7"/>
      <c r="Q33" s="7" t="str">
        <f t="shared" si="0"/>
        <v/>
      </c>
      <c r="R33" s="7"/>
      <c r="S33" s="7"/>
      <c r="T33" s="7"/>
      <c r="U33" s="7" t="str">
        <f t="shared" si="1"/>
        <v/>
      </c>
      <c r="V33" s="411" t="str">
        <f t="shared" si="2"/>
        <v/>
      </c>
      <c r="W33" s="7" t="str">
        <f t="shared" si="3"/>
        <v/>
      </c>
      <c r="X33" s="412" t="str" cm="1">
        <f t="array" ref="X33">IFERROR(_xlfn.IFS(K33=1,MIN(Q33,V33),K33=2,MIN(Q33,V33,W33),K33=3,MIN(MIN(Q33,V33)*3/4,W33),K33=4,MIN(MIN(Q33,V33)*L33,W33),K33=5,MIN(MIN(Q33,V33)*2/3,W33),K33=6,MIN(MIN(Q33,V33)*1/2,W33)),"")</f>
        <v/>
      </c>
      <c r="Y33" s="14" t="str" cm="1">
        <f t="array" ref="Y33">IFERROR(ROUNDDOWN(_xlfn.IFS((K33=1),X33*L33,(K33=2),X33*L33,(K33=3),X33*2/3,(K33=4),X33,(K33=5),X33*1/2,(K33=6),X33*2/3),-3),"")</f>
        <v/>
      </c>
      <c r="Z33" s="417"/>
      <c r="AA33" s="418"/>
      <c r="AB33" s="413"/>
      <c r="AC33" s="413"/>
      <c r="AD33" s="419"/>
      <c r="AE33" s="420"/>
      <c r="AF33" s="6"/>
      <c r="AG33" s="5"/>
    </row>
    <row r="34" spans="1:33" s="416" customFormat="1" ht="30" hidden="1" customHeight="1" x14ac:dyDescent="0.15">
      <c r="A34" s="407">
        <v>28</v>
      </c>
      <c r="B34" s="10"/>
      <c r="C34" s="12"/>
      <c r="D34" s="10"/>
      <c r="E34" s="11"/>
      <c r="F34" s="10"/>
      <c r="G34" s="10"/>
      <c r="H34" s="10"/>
      <c r="I34" s="408"/>
      <c r="J34" s="5"/>
      <c r="K34" s="409"/>
      <c r="L34" s="410"/>
      <c r="M34" s="9"/>
      <c r="N34" s="8"/>
      <c r="O34" s="7"/>
      <c r="P34" s="7"/>
      <c r="Q34" s="7" t="str">
        <f t="shared" si="0"/>
        <v/>
      </c>
      <c r="R34" s="7"/>
      <c r="S34" s="7"/>
      <c r="T34" s="7"/>
      <c r="U34" s="7" t="str">
        <f t="shared" si="1"/>
        <v/>
      </c>
      <c r="V34" s="411" t="str">
        <f t="shared" si="2"/>
        <v/>
      </c>
      <c r="W34" s="7" t="str">
        <f t="shared" si="3"/>
        <v/>
      </c>
      <c r="X34" s="412" t="str" cm="1">
        <f t="array" ref="X34">IFERROR(_xlfn.IFS(K34=1,MIN(Q34,V34),K34=2,MIN(Q34,V34,W34),K34=3,MIN(MIN(Q34,V34)*3/4,W34),K34=4,MIN(MIN(Q34,V34)*L34,W34),K34=5,MIN(MIN(Q34,V34)*2/3,W34),K34=6,MIN(MIN(Q34,V34)*1/2,W34)),"")</f>
        <v/>
      </c>
      <c r="Y34" s="14" t="str" cm="1">
        <f t="array" ref="Y34">IFERROR(ROUNDDOWN(_xlfn.IFS((K34=1),X34*L34,(K34=2),X34*L34,(K34=3),X34*2/3,(K34=4),X34,(K34=5),X34*1/2,(K34=6),X34*2/3),-3),"")</f>
        <v/>
      </c>
      <c r="Z34" s="417"/>
      <c r="AA34" s="418"/>
      <c r="AB34" s="413"/>
      <c r="AC34" s="413"/>
      <c r="AD34" s="419"/>
      <c r="AE34" s="420"/>
      <c r="AF34" s="6"/>
      <c r="AG34" s="5"/>
    </row>
    <row r="35" spans="1:33" s="416" customFormat="1" ht="30" hidden="1" customHeight="1" x14ac:dyDescent="0.15">
      <c r="A35" s="407">
        <v>29</v>
      </c>
      <c r="B35" s="10"/>
      <c r="C35" s="12"/>
      <c r="D35" s="10"/>
      <c r="E35" s="11"/>
      <c r="F35" s="10"/>
      <c r="G35" s="10"/>
      <c r="H35" s="10"/>
      <c r="I35" s="408"/>
      <c r="J35" s="5"/>
      <c r="K35" s="409"/>
      <c r="L35" s="410"/>
      <c r="M35" s="9"/>
      <c r="N35" s="8"/>
      <c r="O35" s="7"/>
      <c r="P35" s="7"/>
      <c r="Q35" s="7" t="str">
        <f t="shared" si="0"/>
        <v/>
      </c>
      <c r="R35" s="7"/>
      <c r="S35" s="7"/>
      <c r="T35" s="7"/>
      <c r="U35" s="7" t="str">
        <f t="shared" si="1"/>
        <v/>
      </c>
      <c r="V35" s="411" t="str">
        <f t="shared" si="2"/>
        <v/>
      </c>
      <c r="W35" s="7" t="str">
        <f t="shared" si="3"/>
        <v/>
      </c>
      <c r="X35" s="412" t="str" cm="1">
        <f t="array" ref="X35">IFERROR(_xlfn.IFS(K35=1,MIN(Q35,V35),K35=2,MIN(Q35,V35,W35),K35=3,MIN(MIN(Q35,V35)*3/4,W35),K35=4,MIN(MIN(Q35,V35)*L35,W35),K35=5,MIN(MIN(Q35,V35)*2/3,W35),K35=6,MIN(MIN(Q35,V35)*1/2,W35)),"")</f>
        <v/>
      </c>
      <c r="Y35" s="14" t="str" cm="1">
        <f t="array" ref="Y35">IFERROR(ROUNDDOWN(_xlfn.IFS((K35=1),X35*L35,(K35=2),X35*L35,(K35=3),X35*2/3,(K35=4),X35,(K35=5),X35*1/2,(K35=6),X35*2/3),-3),"")</f>
        <v/>
      </c>
      <c r="Z35" s="417"/>
      <c r="AA35" s="418"/>
      <c r="AB35" s="413"/>
      <c r="AC35" s="413"/>
      <c r="AD35" s="419"/>
      <c r="AE35" s="420"/>
      <c r="AF35" s="6"/>
      <c r="AG35" s="5"/>
    </row>
    <row r="36" spans="1:33" s="416" customFormat="1" ht="30" hidden="1" customHeight="1" x14ac:dyDescent="0.15">
      <c r="A36" s="407">
        <v>30</v>
      </c>
      <c r="B36" s="10"/>
      <c r="C36" s="12"/>
      <c r="D36" s="10"/>
      <c r="E36" s="11"/>
      <c r="F36" s="10"/>
      <c r="G36" s="10"/>
      <c r="H36" s="10"/>
      <c r="I36" s="408"/>
      <c r="J36" s="5"/>
      <c r="K36" s="409"/>
      <c r="L36" s="410"/>
      <c r="M36" s="9"/>
      <c r="N36" s="8"/>
      <c r="O36" s="7"/>
      <c r="P36" s="7"/>
      <c r="Q36" s="7" t="str">
        <f t="shared" si="0"/>
        <v/>
      </c>
      <c r="R36" s="7"/>
      <c r="S36" s="7"/>
      <c r="T36" s="7"/>
      <c r="U36" s="7" t="str">
        <f t="shared" si="1"/>
        <v/>
      </c>
      <c r="V36" s="411" t="str">
        <f t="shared" si="2"/>
        <v/>
      </c>
      <c r="W36" s="7" t="str">
        <f t="shared" si="3"/>
        <v/>
      </c>
      <c r="X36" s="412" t="str" cm="1">
        <f t="array" ref="X36">IFERROR(_xlfn.IFS(K36=1,MIN(Q36,V36),K36=2,MIN(Q36,V36,W36),K36=3,MIN(MIN(Q36,V36)*3/4,W36),K36=4,MIN(MIN(Q36,V36)*L36,W36),K36=5,MIN(MIN(Q36,V36)*2/3,W36),K36=6,MIN(MIN(Q36,V36)*1/2,W36)),"")</f>
        <v/>
      </c>
      <c r="Y36" s="14" t="str" cm="1">
        <f t="array" ref="Y36">IFERROR(ROUNDDOWN(_xlfn.IFS((K36=1),X36*L36,(K36=2),X36*L36,(K36=3),X36*2/3,(K36=4),X36,(K36=5),X36*1/2,(K36=6),X36*2/3),-3),"")</f>
        <v/>
      </c>
      <c r="Z36" s="417"/>
      <c r="AA36" s="418"/>
      <c r="AB36" s="413"/>
      <c r="AC36" s="413"/>
      <c r="AD36" s="419"/>
      <c r="AE36" s="420"/>
      <c r="AF36" s="6"/>
      <c r="AG36" s="5"/>
    </row>
    <row r="37" spans="1:33" s="416" customFormat="1" ht="30" hidden="1" customHeight="1" x14ac:dyDescent="0.15">
      <c r="A37" s="407">
        <v>31</v>
      </c>
      <c r="B37" s="10"/>
      <c r="C37" s="12"/>
      <c r="D37" s="10"/>
      <c r="E37" s="11"/>
      <c r="F37" s="10"/>
      <c r="G37" s="10"/>
      <c r="H37" s="10"/>
      <c r="I37" s="408"/>
      <c r="J37" s="5"/>
      <c r="K37" s="409"/>
      <c r="L37" s="410"/>
      <c r="M37" s="9"/>
      <c r="N37" s="8"/>
      <c r="O37" s="7"/>
      <c r="P37" s="7"/>
      <c r="Q37" s="7" t="str">
        <f t="shared" si="0"/>
        <v/>
      </c>
      <c r="R37" s="7"/>
      <c r="S37" s="7"/>
      <c r="T37" s="7"/>
      <c r="U37" s="7" t="str">
        <f t="shared" si="1"/>
        <v/>
      </c>
      <c r="V37" s="411" t="str">
        <f t="shared" si="2"/>
        <v/>
      </c>
      <c r="W37" s="7" t="str">
        <f t="shared" si="3"/>
        <v/>
      </c>
      <c r="X37" s="412" t="str" cm="1">
        <f t="array" ref="X37">IFERROR(_xlfn.IFS(K37=1,MIN(Q37,V37),K37=2,MIN(Q37,V37,W37),K37=3,MIN(MIN(Q37,V37)*3/4,W37),K37=4,MIN(MIN(Q37,V37)*L37,W37),K37=5,MIN(MIN(Q37,V37)*2/3,W37),K37=6,MIN(MIN(Q37,V37)*1/2,W37)),"")</f>
        <v/>
      </c>
      <c r="Y37" s="14" t="str" cm="1">
        <f t="array" ref="Y37">IFERROR(ROUNDDOWN(_xlfn.IFS((K37=1),X37*L37,(K37=2),X37*L37,(K37=3),X37*2/3,(K37=4),X37,(K37=5),X37*1/2,(K37=6),X37*2/3),-3),"")</f>
        <v/>
      </c>
      <c r="Z37" s="417"/>
      <c r="AA37" s="418"/>
      <c r="AB37" s="413"/>
      <c r="AC37" s="413"/>
      <c r="AD37" s="419"/>
      <c r="AE37" s="420"/>
      <c r="AF37" s="6"/>
      <c r="AG37" s="5"/>
    </row>
    <row r="38" spans="1:33" s="416" customFormat="1" ht="30" hidden="1" customHeight="1" x14ac:dyDescent="0.15">
      <c r="A38" s="407">
        <v>32</v>
      </c>
      <c r="B38" s="10"/>
      <c r="C38" s="12"/>
      <c r="D38" s="10"/>
      <c r="E38" s="11"/>
      <c r="F38" s="10"/>
      <c r="G38" s="10"/>
      <c r="H38" s="10"/>
      <c r="I38" s="408"/>
      <c r="J38" s="5"/>
      <c r="K38" s="409"/>
      <c r="L38" s="410"/>
      <c r="M38" s="9"/>
      <c r="N38" s="8"/>
      <c r="O38" s="7"/>
      <c r="P38" s="7"/>
      <c r="Q38" s="7" t="str">
        <f t="shared" si="0"/>
        <v/>
      </c>
      <c r="R38" s="7"/>
      <c r="S38" s="7"/>
      <c r="T38" s="7"/>
      <c r="U38" s="7" t="str">
        <f t="shared" si="1"/>
        <v/>
      </c>
      <c r="V38" s="411" t="str">
        <f t="shared" si="2"/>
        <v/>
      </c>
      <c r="W38" s="7" t="str">
        <f t="shared" si="3"/>
        <v/>
      </c>
      <c r="X38" s="412" t="str" cm="1">
        <f t="array" ref="X38">IFERROR(_xlfn.IFS(K38=1,MIN(Q38,V38),K38=2,MIN(Q38,V38,W38),K38=3,MIN(MIN(Q38,V38)*3/4,W38),K38=4,MIN(MIN(Q38,V38)*L38,W38),K38=5,MIN(MIN(Q38,V38)*2/3,W38),K38=6,MIN(MIN(Q38,V38)*1/2,W38)),"")</f>
        <v/>
      </c>
      <c r="Y38" s="14" t="str" cm="1">
        <f t="array" ref="Y38">IFERROR(ROUNDDOWN(_xlfn.IFS((K38=1),X38*L38,(K38=2),X38*L38,(K38=3),X38*2/3,(K38=4),X38,(K38=5),X38*1/2,(K38=6),X38*2/3),-3),"")</f>
        <v/>
      </c>
      <c r="Z38" s="417"/>
      <c r="AA38" s="418"/>
      <c r="AB38" s="413"/>
      <c r="AC38" s="413"/>
      <c r="AD38" s="419"/>
      <c r="AE38" s="420"/>
      <c r="AF38" s="6"/>
      <c r="AG38" s="5"/>
    </row>
    <row r="39" spans="1:33" s="416" customFormat="1" ht="30" hidden="1" customHeight="1" x14ac:dyDescent="0.15">
      <c r="A39" s="407">
        <v>33</v>
      </c>
      <c r="B39" s="10"/>
      <c r="C39" s="12"/>
      <c r="D39" s="10"/>
      <c r="E39" s="11"/>
      <c r="F39" s="10"/>
      <c r="G39" s="10"/>
      <c r="H39" s="10"/>
      <c r="I39" s="408"/>
      <c r="J39" s="5"/>
      <c r="K39" s="409"/>
      <c r="L39" s="410"/>
      <c r="M39" s="9"/>
      <c r="N39" s="8"/>
      <c r="O39" s="7"/>
      <c r="P39" s="7"/>
      <c r="Q39" s="7" t="str">
        <f t="shared" ref="Q39:Q70" si="6">IF(O39-P39=0,"",O39-P39)</f>
        <v/>
      </c>
      <c r="R39" s="7"/>
      <c r="S39" s="7"/>
      <c r="T39" s="7"/>
      <c r="U39" s="7" t="str">
        <f t="shared" ref="U39:U70" si="7">IF(IFERROR(IF(T39="－",S39,S39*T39),"")=0,"",IFERROR(IF(T39="－",S39,S39*T39),""))</f>
        <v/>
      </c>
      <c r="V39" s="411" t="str">
        <f t="shared" ref="V39:V70" si="8">IF(MIN(R39,U39)=0,"",MIN(R39,U39))</f>
        <v/>
      </c>
      <c r="W39" s="7" t="str">
        <f t="shared" si="3"/>
        <v/>
      </c>
      <c r="X39" s="412" t="str" cm="1">
        <f t="array" ref="X39">IFERROR(_xlfn.IFS(K39=1,MIN(Q39,V39),K39=2,MIN(Q39,V39,W39),K39=3,MIN(MIN(Q39,V39)*3/4,W39),K39=4,MIN(MIN(Q39,V39)*L39,W39),K39=5,MIN(MIN(Q39,V39)*2/3,W39),K39=6,MIN(MIN(Q39,V39)*1/2,W39)),"")</f>
        <v/>
      </c>
      <c r="Y39" s="14" t="str" cm="1">
        <f t="array" ref="Y39">IFERROR(ROUNDDOWN(_xlfn.IFS((K39=1),X39*L39,(K39=2),X39*L39,(K39=3),X39*2/3,(K39=4),X39,(K39=5),X39*1/2,(K39=6),X39*2/3),-3),"")</f>
        <v/>
      </c>
      <c r="Z39" s="417"/>
      <c r="AA39" s="418"/>
      <c r="AB39" s="413"/>
      <c r="AC39" s="413"/>
      <c r="AD39" s="419"/>
      <c r="AE39" s="420"/>
      <c r="AF39" s="6"/>
      <c r="AG39" s="5"/>
    </row>
    <row r="40" spans="1:33" s="416" customFormat="1" ht="30" hidden="1" customHeight="1" x14ac:dyDescent="0.15">
      <c r="A40" s="407">
        <v>34</v>
      </c>
      <c r="B40" s="10"/>
      <c r="C40" s="12"/>
      <c r="D40" s="10"/>
      <c r="E40" s="11"/>
      <c r="F40" s="10"/>
      <c r="G40" s="10"/>
      <c r="H40" s="10"/>
      <c r="I40" s="408"/>
      <c r="J40" s="5"/>
      <c r="K40" s="409"/>
      <c r="L40" s="410"/>
      <c r="M40" s="9"/>
      <c r="N40" s="8"/>
      <c r="O40" s="7"/>
      <c r="P40" s="7"/>
      <c r="Q40" s="7" t="str">
        <f t="shared" si="6"/>
        <v/>
      </c>
      <c r="R40" s="7"/>
      <c r="S40" s="7"/>
      <c r="T40" s="7"/>
      <c r="U40" s="7" t="str">
        <f t="shared" si="7"/>
        <v/>
      </c>
      <c r="V40" s="411" t="str">
        <f t="shared" si="8"/>
        <v/>
      </c>
      <c r="W40" s="7" t="str">
        <f t="shared" ref="W40:W76" si="9">IF(K40=1,"－","")</f>
        <v/>
      </c>
      <c r="X40" s="412" t="str" cm="1">
        <f t="array" ref="X40">IFERROR(_xlfn.IFS(K40=1,MIN(Q40,V40),K40=2,MIN(Q40,V40,W40),K40=3,MIN(MIN(Q40,V40)*3/4,W40),K40=4,MIN(MIN(Q40,V40)*L40,W40),K40=5,MIN(MIN(Q40,V40)*2/3,W40),K40=6,MIN(MIN(Q40,V40)*1/2,W40)),"")</f>
        <v/>
      </c>
      <c r="Y40" s="14" t="str" cm="1">
        <f t="array" ref="Y40">IFERROR(ROUNDDOWN(_xlfn.IFS((K40=1),X40*L40,(K40=2),X40*L40,(K40=3),X40*2/3,(K40=4),X40,(K40=5),X40*1/2,(K40=6),X40*2/3),-3),"")</f>
        <v/>
      </c>
      <c r="Z40" s="417"/>
      <c r="AA40" s="418"/>
      <c r="AB40" s="413"/>
      <c r="AC40" s="413"/>
      <c r="AD40" s="419"/>
      <c r="AE40" s="420"/>
      <c r="AF40" s="6"/>
      <c r="AG40" s="5"/>
    </row>
    <row r="41" spans="1:33" s="416" customFormat="1" ht="30" hidden="1" customHeight="1" x14ac:dyDescent="0.15">
      <c r="A41" s="407">
        <v>35</v>
      </c>
      <c r="B41" s="10"/>
      <c r="C41" s="12"/>
      <c r="D41" s="10"/>
      <c r="E41" s="11"/>
      <c r="F41" s="10"/>
      <c r="G41" s="10"/>
      <c r="H41" s="10"/>
      <c r="I41" s="408"/>
      <c r="J41" s="5"/>
      <c r="K41" s="409"/>
      <c r="L41" s="410"/>
      <c r="M41" s="9"/>
      <c r="N41" s="8"/>
      <c r="O41" s="7"/>
      <c r="P41" s="7"/>
      <c r="Q41" s="7" t="str">
        <f t="shared" si="6"/>
        <v/>
      </c>
      <c r="R41" s="7"/>
      <c r="S41" s="7"/>
      <c r="T41" s="7"/>
      <c r="U41" s="7" t="str">
        <f t="shared" si="7"/>
        <v/>
      </c>
      <c r="V41" s="411" t="str">
        <f t="shared" si="8"/>
        <v/>
      </c>
      <c r="W41" s="7" t="str">
        <f t="shared" si="9"/>
        <v/>
      </c>
      <c r="X41" s="412" t="str" cm="1">
        <f t="array" ref="X41">IFERROR(_xlfn.IFS(K41=1,MIN(Q41,V41),K41=2,MIN(Q41,V41,W41),K41=3,MIN(MIN(Q41,V41)*3/4,W41),K41=4,MIN(MIN(Q41,V41)*L41,W41),K41=5,MIN(MIN(Q41,V41)*2/3,W41),K41=6,MIN(MIN(Q41,V41)*1/2,W41)),"")</f>
        <v/>
      </c>
      <c r="Y41" s="14" t="str" cm="1">
        <f t="array" ref="Y41">IFERROR(ROUNDDOWN(_xlfn.IFS((K41=1),X41*L41,(K41=2),X41*L41,(K41=3),X41*2/3,(K41=4),X41,(K41=5),X41*1/2,(K41=6),X41*2/3),-3),"")</f>
        <v/>
      </c>
      <c r="Z41" s="417"/>
      <c r="AA41" s="418"/>
      <c r="AB41" s="413"/>
      <c r="AC41" s="413"/>
      <c r="AD41" s="419"/>
      <c r="AE41" s="420"/>
      <c r="AF41" s="6"/>
      <c r="AG41" s="5"/>
    </row>
    <row r="42" spans="1:33" s="416" customFormat="1" ht="30" hidden="1" customHeight="1" x14ac:dyDescent="0.15">
      <c r="A42" s="407">
        <v>36</v>
      </c>
      <c r="B42" s="10"/>
      <c r="C42" s="12"/>
      <c r="D42" s="10"/>
      <c r="E42" s="11"/>
      <c r="F42" s="10"/>
      <c r="G42" s="10"/>
      <c r="H42" s="10"/>
      <c r="I42" s="408"/>
      <c r="J42" s="5"/>
      <c r="K42" s="409"/>
      <c r="L42" s="410"/>
      <c r="M42" s="9"/>
      <c r="N42" s="8"/>
      <c r="O42" s="7"/>
      <c r="P42" s="7"/>
      <c r="Q42" s="7" t="str">
        <f t="shared" si="6"/>
        <v/>
      </c>
      <c r="R42" s="7"/>
      <c r="S42" s="7"/>
      <c r="T42" s="7"/>
      <c r="U42" s="7" t="str">
        <f t="shared" si="7"/>
        <v/>
      </c>
      <c r="V42" s="411" t="str">
        <f t="shared" si="8"/>
        <v/>
      </c>
      <c r="W42" s="7" t="str">
        <f t="shared" si="9"/>
        <v/>
      </c>
      <c r="X42" s="412" t="str" cm="1">
        <f t="array" ref="X42">IFERROR(_xlfn.IFS(K42=1,MIN(Q42,V42),K42=2,MIN(Q42,V42,W42),K42=3,MIN(MIN(Q42,V42)*3/4,W42),K42=4,MIN(MIN(Q42,V42)*L42,W42),K42=5,MIN(MIN(Q42,V42)*2/3,W42),K42=6,MIN(MIN(Q42,V42)*1/2,W42)),"")</f>
        <v/>
      </c>
      <c r="Y42" s="14" t="str" cm="1">
        <f t="array" ref="Y42">IFERROR(ROUNDDOWN(_xlfn.IFS((K42=1),X42*L42,(K42=2),X42*L42,(K42=3),X42*2/3,(K42=4),X42,(K42=5),X42*1/2,(K42=6),X42*2/3),-3),"")</f>
        <v/>
      </c>
      <c r="Z42" s="417"/>
      <c r="AA42" s="418"/>
      <c r="AB42" s="413"/>
      <c r="AC42" s="413"/>
      <c r="AD42" s="419"/>
      <c r="AE42" s="420"/>
      <c r="AF42" s="6"/>
      <c r="AG42" s="5"/>
    </row>
    <row r="43" spans="1:33" s="416" customFormat="1" ht="30" hidden="1" customHeight="1" x14ac:dyDescent="0.15">
      <c r="A43" s="407">
        <v>37</v>
      </c>
      <c r="B43" s="10"/>
      <c r="C43" s="12"/>
      <c r="D43" s="10"/>
      <c r="E43" s="11"/>
      <c r="F43" s="10"/>
      <c r="G43" s="10"/>
      <c r="H43" s="10"/>
      <c r="I43" s="408"/>
      <c r="J43" s="5"/>
      <c r="K43" s="409"/>
      <c r="L43" s="410"/>
      <c r="M43" s="9"/>
      <c r="N43" s="8"/>
      <c r="O43" s="7"/>
      <c r="P43" s="7"/>
      <c r="Q43" s="7" t="str">
        <f t="shared" si="6"/>
        <v/>
      </c>
      <c r="R43" s="7"/>
      <c r="S43" s="7"/>
      <c r="T43" s="7"/>
      <c r="U43" s="7" t="str">
        <f t="shared" si="7"/>
        <v/>
      </c>
      <c r="V43" s="411" t="str">
        <f t="shared" si="8"/>
        <v/>
      </c>
      <c r="W43" s="7" t="str">
        <f t="shared" si="9"/>
        <v/>
      </c>
      <c r="X43" s="412" t="str" cm="1">
        <f t="array" ref="X43">IFERROR(_xlfn.IFS(K43=1,MIN(Q43,V43),K43=2,MIN(Q43,V43,W43),K43=3,MIN(MIN(Q43,V43)*3/4,W43),K43=4,MIN(MIN(Q43,V43)*L43,W43),K43=5,MIN(MIN(Q43,V43)*2/3,W43),K43=6,MIN(MIN(Q43,V43)*1/2,W43)),"")</f>
        <v/>
      </c>
      <c r="Y43" s="14" t="str" cm="1">
        <f t="array" ref="Y43">IFERROR(ROUNDDOWN(_xlfn.IFS((K43=1),X43*L43,(K43=2),X43*L43,(K43=3),X43*2/3,(K43=4),X43,(K43=5),X43*1/2,(K43=6),X43*2/3),-3),"")</f>
        <v/>
      </c>
      <c r="Z43" s="417"/>
      <c r="AA43" s="418"/>
      <c r="AB43" s="413"/>
      <c r="AC43" s="413"/>
      <c r="AD43" s="419"/>
      <c r="AE43" s="420"/>
      <c r="AF43" s="6"/>
      <c r="AG43" s="5"/>
    </row>
    <row r="44" spans="1:33" s="416" customFormat="1" ht="30" hidden="1" customHeight="1" x14ac:dyDescent="0.15">
      <c r="A44" s="407">
        <v>38</v>
      </c>
      <c r="B44" s="10"/>
      <c r="C44" s="12"/>
      <c r="D44" s="10"/>
      <c r="E44" s="11"/>
      <c r="F44" s="10"/>
      <c r="G44" s="10"/>
      <c r="H44" s="10"/>
      <c r="I44" s="408"/>
      <c r="J44" s="5"/>
      <c r="K44" s="409"/>
      <c r="L44" s="410"/>
      <c r="M44" s="9"/>
      <c r="N44" s="8"/>
      <c r="O44" s="7"/>
      <c r="P44" s="7"/>
      <c r="Q44" s="7" t="str">
        <f t="shared" si="6"/>
        <v/>
      </c>
      <c r="R44" s="7"/>
      <c r="S44" s="7"/>
      <c r="T44" s="7"/>
      <c r="U44" s="7" t="str">
        <f t="shared" si="7"/>
        <v/>
      </c>
      <c r="V44" s="411" t="str">
        <f t="shared" si="8"/>
        <v/>
      </c>
      <c r="W44" s="7" t="str">
        <f t="shared" si="9"/>
        <v/>
      </c>
      <c r="X44" s="412" t="str" cm="1">
        <f t="array" ref="X44">IFERROR(_xlfn.IFS(K44=1,MIN(Q44,V44),K44=2,MIN(Q44,V44,W44),K44=3,MIN(MIN(Q44,V44)*3/4,W44),K44=4,MIN(MIN(Q44,V44)*L44,W44),K44=5,MIN(MIN(Q44,V44)*2/3,W44),K44=6,MIN(MIN(Q44,V44)*1/2,W44)),"")</f>
        <v/>
      </c>
      <c r="Y44" s="14" t="str" cm="1">
        <f t="array" ref="Y44">IFERROR(ROUNDDOWN(_xlfn.IFS((K44=1),X44*L44,(K44=2),X44*L44,(K44=3),X44*2/3,(K44=4),X44,(K44=5),X44*1/2,(K44=6),X44*2/3),-3),"")</f>
        <v/>
      </c>
      <c r="Z44" s="417"/>
      <c r="AA44" s="418"/>
      <c r="AB44" s="413"/>
      <c r="AC44" s="413"/>
      <c r="AD44" s="419"/>
      <c r="AE44" s="420"/>
      <c r="AF44" s="6"/>
      <c r="AG44" s="5"/>
    </row>
    <row r="45" spans="1:33" s="416" customFormat="1" ht="30" hidden="1" customHeight="1" x14ac:dyDescent="0.15">
      <c r="A45" s="407">
        <v>39</v>
      </c>
      <c r="B45" s="10"/>
      <c r="C45" s="12"/>
      <c r="D45" s="10"/>
      <c r="E45" s="11"/>
      <c r="F45" s="10"/>
      <c r="G45" s="10"/>
      <c r="H45" s="10"/>
      <c r="I45" s="408"/>
      <c r="J45" s="5"/>
      <c r="K45" s="409"/>
      <c r="L45" s="410"/>
      <c r="M45" s="9"/>
      <c r="N45" s="8"/>
      <c r="O45" s="7"/>
      <c r="P45" s="7"/>
      <c r="Q45" s="7" t="str">
        <f t="shared" si="6"/>
        <v/>
      </c>
      <c r="R45" s="7"/>
      <c r="S45" s="7"/>
      <c r="T45" s="7"/>
      <c r="U45" s="7" t="str">
        <f t="shared" si="7"/>
        <v/>
      </c>
      <c r="V45" s="411" t="str">
        <f t="shared" si="8"/>
        <v/>
      </c>
      <c r="W45" s="7" t="str">
        <f t="shared" si="9"/>
        <v/>
      </c>
      <c r="X45" s="412" t="str" cm="1">
        <f t="array" ref="X45">IFERROR(_xlfn.IFS(K45=1,MIN(Q45,V45),K45=2,MIN(Q45,V45,W45),K45=3,MIN(MIN(Q45,V45)*3/4,W45),K45=4,MIN(MIN(Q45,V45)*L45,W45),K45=5,MIN(MIN(Q45,V45)*2/3,W45),K45=6,MIN(MIN(Q45,V45)*1/2,W45)),"")</f>
        <v/>
      </c>
      <c r="Y45" s="14" t="str" cm="1">
        <f t="array" ref="Y45">IFERROR(ROUNDDOWN(_xlfn.IFS((K45=1),X45*L45,(K45=2),X45*L45,(K45=3),X45*2/3,(K45=4),X45,(K45=5),X45*1/2,(K45=6),X45*2/3),-3),"")</f>
        <v/>
      </c>
      <c r="Z45" s="417"/>
      <c r="AA45" s="418"/>
      <c r="AB45" s="413"/>
      <c r="AC45" s="413"/>
      <c r="AD45" s="419"/>
      <c r="AE45" s="420"/>
      <c r="AF45" s="6"/>
      <c r="AG45" s="5"/>
    </row>
    <row r="46" spans="1:33" s="416" customFormat="1" ht="30" hidden="1" customHeight="1" x14ac:dyDescent="0.15">
      <c r="A46" s="407">
        <v>40</v>
      </c>
      <c r="B46" s="10"/>
      <c r="C46" s="12"/>
      <c r="D46" s="10"/>
      <c r="E46" s="11"/>
      <c r="F46" s="10"/>
      <c r="G46" s="10"/>
      <c r="H46" s="10"/>
      <c r="I46" s="408"/>
      <c r="J46" s="5"/>
      <c r="K46" s="409"/>
      <c r="L46" s="410"/>
      <c r="M46" s="9"/>
      <c r="N46" s="8"/>
      <c r="O46" s="7"/>
      <c r="P46" s="7"/>
      <c r="Q46" s="7" t="str">
        <f t="shared" si="6"/>
        <v/>
      </c>
      <c r="R46" s="7"/>
      <c r="S46" s="7"/>
      <c r="T46" s="7"/>
      <c r="U46" s="7" t="str">
        <f t="shared" si="7"/>
        <v/>
      </c>
      <c r="V46" s="411" t="str">
        <f t="shared" si="8"/>
        <v/>
      </c>
      <c r="W46" s="7" t="str">
        <f t="shared" si="9"/>
        <v/>
      </c>
      <c r="X46" s="412" t="str" cm="1">
        <f t="array" ref="X46">IFERROR(_xlfn.IFS(K46=1,MIN(Q46,V46),K46=2,MIN(Q46,V46,W46),K46=3,MIN(MIN(Q46,V46)*3/4,W46),K46=4,MIN(MIN(Q46,V46)*L46,W46),K46=5,MIN(MIN(Q46,V46)*2/3,W46),K46=6,MIN(MIN(Q46,V46)*1/2,W46)),"")</f>
        <v/>
      </c>
      <c r="Y46" s="14" t="str" cm="1">
        <f t="array" ref="Y46">IFERROR(ROUNDDOWN(_xlfn.IFS((K46=1),X46*L46,(K46=2),X46*L46,(K46=3),X46*2/3,(K46=4),X46,(K46=5),X46*1/2,(K46=6),X46*2/3),-3),"")</f>
        <v/>
      </c>
      <c r="Z46" s="417"/>
      <c r="AA46" s="418"/>
      <c r="AB46" s="413"/>
      <c r="AC46" s="413"/>
      <c r="AD46" s="419"/>
      <c r="AE46" s="420"/>
      <c r="AF46" s="6"/>
      <c r="AG46" s="5"/>
    </row>
    <row r="47" spans="1:33" s="416" customFormat="1" ht="30" hidden="1" customHeight="1" x14ac:dyDescent="0.15">
      <c r="A47" s="407">
        <v>41</v>
      </c>
      <c r="B47" s="10"/>
      <c r="C47" s="12"/>
      <c r="D47" s="10"/>
      <c r="E47" s="11"/>
      <c r="F47" s="10"/>
      <c r="G47" s="10"/>
      <c r="H47" s="10"/>
      <c r="I47" s="408"/>
      <c r="J47" s="5"/>
      <c r="K47" s="409"/>
      <c r="L47" s="410"/>
      <c r="M47" s="9"/>
      <c r="N47" s="8"/>
      <c r="O47" s="7"/>
      <c r="P47" s="7"/>
      <c r="Q47" s="7" t="str">
        <f t="shared" si="6"/>
        <v/>
      </c>
      <c r="R47" s="7"/>
      <c r="S47" s="7"/>
      <c r="T47" s="7"/>
      <c r="U47" s="7" t="str">
        <f t="shared" si="7"/>
        <v/>
      </c>
      <c r="V47" s="411" t="str">
        <f t="shared" si="8"/>
        <v/>
      </c>
      <c r="W47" s="7" t="str">
        <f t="shared" si="9"/>
        <v/>
      </c>
      <c r="X47" s="412" t="str" cm="1">
        <f t="array" ref="X47">IFERROR(_xlfn.IFS(K47=1,MIN(Q47,V47),K47=2,MIN(Q47,V47,W47),K47=3,MIN(MIN(Q47,V47)*3/4,W47),K47=4,MIN(MIN(Q47,V47)*L47,W47),K47=5,MIN(MIN(Q47,V47)*2/3,W47),K47=6,MIN(MIN(Q47,V47)*1/2,W47)),"")</f>
        <v/>
      </c>
      <c r="Y47" s="14" t="str" cm="1">
        <f t="array" ref="Y47">IFERROR(ROUNDDOWN(_xlfn.IFS((K47=1),X47*L47,(K47=2),X47*L47,(K47=3),X47*2/3,(K47=4),X47,(K47=5),X47*1/2,(K47=6),X47*2/3),-3),"")</f>
        <v/>
      </c>
      <c r="Z47" s="417"/>
      <c r="AA47" s="418"/>
      <c r="AB47" s="413"/>
      <c r="AC47" s="413"/>
      <c r="AD47" s="419"/>
      <c r="AE47" s="420"/>
      <c r="AF47" s="6"/>
      <c r="AG47" s="5"/>
    </row>
    <row r="48" spans="1:33" s="416" customFormat="1" ht="30" hidden="1" customHeight="1" x14ac:dyDescent="0.15">
      <c r="A48" s="407">
        <v>42</v>
      </c>
      <c r="B48" s="10"/>
      <c r="C48" s="12"/>
      <c r="D48" s="10"/>
      <c r="E48" s="11"/>
      <c r="F48" s="10"/>
      <c r="G48" s="10"/>
      <c r="H48" s="10"/>
      <c r="I48" s="408"/>
      <c r="J48" s="5"/>
      <c r="K48" s="409"/>
      <c r="L48" s="410"/>
      <c r="M48" s="9"/>
      <c r="N48" s="8"/>
      <c r="O48" s="7"/>
      <c r="P48" s="7"/>
      <c r="Q48" s="7" t="str">
        <f t="shared" si="6"/>
        <v/>
      </c>
      <c r="R48" s="7"/>
      <c r="S48" s="7"/>
      <c r="T48" s="7"/>
      <c r="U48" s="7" t="str">
        <f t="shared" si="7"/>
        <v/>
      </c>
      <c r="V48" s="411" t="str">
        <f t="shared" si="8"/>
        <v/>
      </c>
      <c r="W48" s="7" t="str">
        <f t="shared" si="9"/>
        <v/>
      </c>
      <c r="X48" s="412" t="str" cm="1">
        <f t="array" ref="X48">IFERROR(_xlfn.IFS(K48=1,MIN(Q48,V48),K48=2,MIN(Q48,V48,W48),K48=3,MIN(MIN(Q48,V48)*3/4,W48),K48=4,MIN(MIN(Q48,V48)*L48,W48),K48=5,MIN(MIN(Q48,V48)*2/3,W48),K48=6,MIN(MIN(Q48,V48)*1/2,W48)),"")</f>
        <v/>
      </c>
      <c r="Y48" s="14" t="str" cm="1">
        <f t="array" ref="Y48">IFERROR(ROUNDDOWN(_xlfn.IFS((K48=1),X48*L48,(K48=2),X48*L48,(K48=3),X48*2/3,(K48=4),X48,(K48=5),X48*1/2,(K48=6),X48*2/3),-3),"")</f>
        <v/>
      </c>
      <c r="Z48" s="417"/>
      <c r="AA48" s="418"/>
      <c r="AB48" s="413"/>
      <c r="AC48" s="413"/>
      <c r="AD48" s="419"/>
      <c r="AE48" s="420"/>
      <c r="AF48" s="6"/>
      <c r="AG48" s="5"/>
    </row>
    <row r="49" spans="1:33" s="416" customFormat="1" ht="30" hidden="1" customHeight="1" x14ac:dyDescent="0.15">
      <c r="A49" s="407">
        <v>43</v>
      </c>
      <c r="B49" s="10"/>
      <c r="C49" s="12"/>
      <c r="D49" s="10"/>
      <c r="E49" s="11"/>
      <c r="F49" s="10"/>
      <c r="G49" s="10"/>
      <c r="H49" s="10"/>
      <c r="I49" s="408"/>
      <c r="J49" s="5"/>
      <c r="K49" s="409"/>
      <c r="L49" s="410"/>
      <c r="M49" s="9"/>
      <c r="N49" s="8"/>
      <c r="O49" s="7"/>
      <c r="P49" s="7"/>
      <c r="Q49" s="7" t="str">
        <f t="shared" si="6"/>
        <v/>
      </c>
      <c r="R49" s="7"/>
      <c r="S49" s="7"/>
      <c r="T49" s="7"/>
      <c r="U49" s="7" t="str">
        <f t="shared" si="7"/>
        <v/>
      </c>
      <c r="V49" s="411" t="str">
        <f t="shared" si="8"/>
        <v/>
      </c>
      <c r="W49" s="7" t="str">
        <f t="shared" si="9"/>
        <v/>
      </c>
      <c r="X49" s="412" t="str" cm="1">
        <f t="array" ref="X49">IFERROR(_xlfn.IFS(K49=1,MIN(Q49,V49),K49=2,MIN(Q49,V49,W49),K49=3,MIN(MIN(Q49,V49)*3/4,W49),K49=4,MIN(MIN(Q49,V49)*L49,W49),K49=5,MIN(MIN(Q49,V49)*2/3,W49),K49=6,MIN(MIN(Q49,V49)*1/2,W49)),"")</f>
        <v/>
      </c>
      <c r="Y49" s="14" t="str" cm="1">
        <f t="array" ref="Y49">IFERROR(ROUNDDOWN(_xlfn.IFS((K49=1),X49*L49,(K49=2),X49*L49,(K49=3),X49*2/3,(K49=4),X49,(K49=5),X49*1/2,(K49=6),X49*2/3),-3),"")</f>
        <v/>
      </c>
      <c r="Z49" s="417"/>
      <c r="AA49" s="418"/>
      <c r="AB49" s="413"/>
      <c r="AC49" s="413"/>
      <c r="AD49" s="419"/>
      <c r="AE49" s="420"/>
      <c r="AF49" s="6"/>
      <c r="AG49" s="5"/>
    </row>
    <row r="50" spans="1:33" s="416" customFormat="1" ht="30" hidden="1" customHeight="1" x14ac:dyDescent="0.15">
      <c r="A50" s="407">
        <v>44</v>
      </c>
      <c r="B50" s="10"/>
      <c r="C50" s="12"/>
      <c r="D50" s="10"/>
      <c r="E50" s="11"/>
      <c r="F50" s="10"/>
      <c r="G50" s="10"/>
      <c r="H50" s="10"/>
      <c r="I50" s="408"/>
      <c r="J50" s="5"/>
      <c r="K50" s="409"/>
      <c r="L50" s="410"/>
      <c r="M50" s="9"/>
      <c r="N50" s="8"/>
      <c r="O50" s="7"/>
      <c r="P50" s="7"/>
      <c r="Q50" s="7" t="str">
        <f t="shared" si="6"/>
        <v/>
      </c>
      <c r="R50" s="7"/>
      <c r="S50" s="7"/>
      <c r="T50" s="7"/>
      <c r="U50" s="7" t="str">
        <f t="shared" si="7"/>
        <v/>
      </c>
      <c r="V50" s="411" t="str">
        <f t="shared" si="8"/>
        <v/>
      </c>
      <c r="W50" s="7" t="str">
        <f t="shared" si="9"/>
        <v/>
      </c>
      <c r="X50" s="412" t="str" cm="1">
        <f t="array" ref="X50">IFERROR(_xlfn.IFS(K50=1,MIN(Q50,V50),K50=2,MIN(Q50,V50,W50),K50=3,MIN(MIN(Q50,V50)*3/4,W50),K50=4,MIN(MIN(Q50,V50)*L50,W50),K50=5,MIN(MIN(Q50,V50)*2/3,W50),K50=6,MIN(MIN(Q50,V50)*1/2,W50)),"")</f>
        <v/>
      </c>
      <c r="Y50" s="14" t="str" cm="1">
        <f t="array" ref="Y50">IFERROR(ROUNDDOWN(_xlfn.IFS((K50=1),X50*L50,(K50=2),X50*L50,(K50=3),X50*2/3,(K50=4),X50,(K50=5),X50*1/2,(K50=6),X50*2/3),-3),"")</f>
        <v/>
      </c>
      <c r="Z50" s="417"/>
      <c r="AA50" s="418"/>
      <c r="AB50" s="413"/>
      <c r="AC50" s="413"/>
      <c r="AD50" s="419"/>
      <c r="AE50" s="420"/>
      <c r="AF50" s="6"/>
      <c r="AG50" s="5"/>
    </row>
    <row r="51" spans="1:33" s="416" customFormat="1" ht="30" hidden="1" customHeight="1" x14ac:dyDescent="0.15">
      <c r="A51" s="407">
        <v>45</v>
      </c>
      <c r="B51" s="10"/>
      <c r="C51" s="12"/>
      <c r="D51" s="10"/>
      <c r="E51" s="11"/>
      <c r="F51" s="10"/>
      <c r="G51" s="10"/>
      <c r="H51" s="10"/>
      <c r="I51" s="408"/>
      <c r="J51" s="5"/>
      <c r="K51" s="409"/>
      <c r="L51" s="410"/>
      <c r="M51" s="9"/>
      <c r="N51" s="8"/>
      <c r="O51" s="7"/>
      <c r="P51" s="7"/>
      <c r="Q51" s="7" t="str">
        <f t="shared" si="6"/>
        <v/>
      </c>
      <c r="R51" s="7"/>
      <c r="S51" s="7"/>
      <c r="T51" s="7"/>
      <c r="U51" s="7" t="str">
        <f t="shared" si="7"/>
        <v/>
      </c>
      <c r="V51" s="411" t="str">
        <f t="shared" si="8"/>
        <v/>
      </c>
      <c r="W51" s="7" t="str">
        <f t="shared" si="9"/>
        <v/>
      </c>
      <c r="X51" s="412" t="str" cm="1">
        <f t="array" ref="X51">IFERROR(_xlfn.IFS(K51=1,MIN(Q51,V51),K51=2,MIN(Q51,V51,W51),K51=3,MIN(MIN(Q51,V51)*3/4,W51),K51=4,MIN(MIN(Q51,V51)*L51,W51),K51=5,MIN(MIN(Q51,V51)*2/3,W51),K51=6,MIN(MIN(Q51,V51)*1/2,W51)),"")</f>
        <v/>
      </c>
      <c r="Y51" s="14" t="str" cm="1">
        <f t="array" ref="Y51">IFERROR(ROUNDDOWN(_xlfn.IFS((K51=1),X51*L51,(K51=2),X51*L51,(K51=3),X51*2/3,(K51=4),X51,(K51=5),X51*1/2,(K51=6),X51*2/3),-3),"")</f>
        <v/>
      </c>
      <c r="Z51" s="417"/>
      <c r="AA51" s="418"/>
      <c r="AB51" s="413"/>
      <c r="AC51" s="413"/>
      <c r="AD51" s="419"/>
      <c r="AE51" s="420"/>
      <c r="AF51" s="6"/>
      <c r="AG51" s="5"/>
    </row>
    <row r="52" spans="1:33" s="416" customFormat="1" ht="30" hidden="1" customHeight="1" x14ac:dyDescent="0.15">
      <c r="A52" s="407">
        <v>46</v>
      </c>
      <c r="B52" s="10"/>
      <c r="C52" s="12"/>
      <c r="D52" s="10"/>
      <c r="E52" s="11"/>
      <c r="F52" s="10"/>
      <c r="G52" s="10"/>
      <c r="H52" s="10"/>
      <c r="I52" s="408"/>
      <c r="J52" s="5"/>
      <c r="K52" s="409"/>
      <c r="L52" s="410"/>
      <c r="M52" s="9"/>
      <c r="N52" s="8"/>
      <c r="O52" s="7"/>
      <c r="P52" s="7"/>
      <c r="Q52" s="7" t="str">
        <f t="shared" si="6"/>
        <v/>
      </c>
      <c r="R52" s="7"/>
      <c r="S52" s="7"/>
      <c r="T52" s="7"/>
      <c r="U52" s="7" t="str">
        <f t="shared" si="7"/>
        <v/>
      </c>
      <c r="V52" s="411" t="str">
        <f t="shared" si="8"/>
        <v/>
      </c>
      <c r="W52" s="7" t="str">
        <f t="shared" si="9"/>
        <v/>
      </c>
      <c r="X52" s="412" t="str" cm="1">
        <f t="array" ref="X52">IFERROR(_xlfn.IFS(K52=1,MIN(Q52,V52),K52=2,MIN(Q52,V52,W52),K52=3,MIN(MIN(Q52,V52)*3/4,W52),K52=4,MIN(MIN(Q52,V52)*L52,W52),K52=5,MIN(MIN(Q52,V52)*2/3,W52),K52=6,MIN(MIN(Q52,V52)*1/2,W52)),"")</f>
        <v/>
      </c>
      <c r="Y52" s="14" t="str" cm="1">
        <f t="array" ref="Y52">IFERROR(ROUNDDOWN(_xlfn.IFS((K52=1),X52*L52,(K52=2),X52*L52,(K52=3),X52*2/3,(K52=4),X52,(K52=5),X52*1/2,(K52=6),X52*2/3),-3),"")</f>
        <v/>
      </c>
      <c r="Z52" s="417"/>
      <c r="AA52" s="418"/>
      <c r="AB52" s="413"/>
      <c r="AC52" s="413"/>
      <c r="AD52" s="419"/>
      <c r="AE52" s="420"/>
      <c r="AF52" s="6"/>
      <c r="AG52" s="5"/>
    </row>
    <row r="53" spans="1:33" s="416" customFormat="1" ht="30" hidden="1" customHeight="1" x14ac:dyDescent="0.15">
      <c r="A53" s="407">
        <v>47</v>
      </c>
      <c r="B53" s="10"/>
      <c r="C53" s="12"/>
      <c r="D53" s="10"/>
      <c r="E53" s="11"/>
      <c r="F53" s="10"/>
      <c r="G53" s="10"/>
      <c r="H53" s="10"/>
      <c r="I53" s="408"/>
      <c r="J53" s="5"/>
      <c r="K53" s="409"/>
      <c r="L53" s="410"/>
      <c r="M53" s="9"/>
      <c r="N53" s="8"/>
      <c r="O53" s="7"/>
      <c r="P53" s="7"/>
      <c r="Q53" s="7" t="str">
        <f t="shared" si="6"/>
        <v/>
      </c>
      <c r="R53" s="7"/>
      <c r="S53" s="7"/>
      <c r="T53" s="7"/>
      <c r="U53" s="7" t="str">
        <f t="shared" si="7"/>
        <v/>
      </c>
      <c r="V53" s="411" t="str">
        <f t="shared" si="8"/>
        <v/>
      </c>
      <c r="W53" s="7" t="str">
        <f t="shared" si="9"/>
        <v/>
      </c>
      <c r="X53" s="412" t="str" cm="1">
        <f t="array" ref="X53">IFERROR(_xlfn.IFS(K53=1,MIN(Q53,V53),K53=2,MIN(Q53,V53,W53),K53=3,MIN(MIN(Q53,V53)*3/4,W53),K53=4,MIN(MIN(Q53,V53)*L53,W53),K53=5,MIN(MIN(Q53,V53)*2/3,W53),K53=6,MIN(MIN(Q53,V53)*1/2,W53)),"")</f>
        <v/>
      </c>
      <c r="Y53" s="14" t="str" cm="1">
        <f t="array" ref="Y53">IFERROR(ROUNDDOWN(_xlfn.IFS((K53=1),X53*L53,(K53=2),X53*L53,(K53=3),X53*2/3,(K53=4),X53,(K53=5),X53*1/2,(K53=6),X53*2/3),-3),"")</f>
        <v/>
      </c>
      <c r="Z53" s="417"/>
      <c r="AA53" s="418"/>
      <c r="AB53" s="413"/>
      <c r="AC53" s="413"/>
      <c r="AD53" s="419"/>
      <c r="AE53" s="420"/>
      <c r="AF53" s="6"/>
      <c r="AG53" s="5"/>
    </row>
    <row r="54" spans="1:33" s="416" customFormat="1" ht="30" hidden="1" customHeight="1" x14ac:dyDescent="0.15">
      <c r="A54" s="407">
        <v>48</v>
      </c>
      <c r="B54" s="10"/>
      <c r="C54" s="12"/>
      <c r="D54" s="10"/>
      <c r="E54" s="11"/>
      <c r="F54" s="10"/>
      <c r="G54" s="10"/>
      <c r="H54" s="10"/>
      <c r="I54" s="408"/>
      <c r="J54" s="5"/>
      <c r="K54" s="409"/>
      <c r="L54" s="410"/>
      <c r="M54" s="9"/>
      <c r="N54" s="8"/>
      <c r="O54" s="7"/>
      <c r="P54" s="7"/>
      <c r="Q54" s="7" t="str">
        <f t="shared" si="6"/>
        <v/>
      </c>
      <c r="R54" s="7"/>
      <c r="S54" s="7"/>
      <c r="T54" s="7"/>
      <c r="U54" s="7" t="str">
        <f t="shared" si="7"/>
        <v/>
      </c>
      <c r="V54" s="411" t="str">
        <f t="shared" si="8"/>
        <v/>
      </c>
      <c r="W54" s="7" t="str">
        <f t="shared" si="9"/>
        <v/>
      </c>
      <c r="X54" s="412" t="str" cm="1">
        <f t="array" ref="X54">IFERROR(_xlfn.IFS(K54=1,MIN(Q54,V54),K54=2,MIN(Q54,V54,W54),K54=3,MIN(MIN(Q54,V54)*3/4,W54),K54=4,MIN(MIN(Q54,V54)*L54,W54),K54=5,MIN(MIN(Q54,V54)*2/3,W54),K54=6,MIN(MIN(Q54,V54)*1/2,W54)),"")</f>
        <v/>
      </c>
      <c r="Y54" s="14" t="str" cm="1">
        <f t="array" ref="Y54">IFERROR(ROUNDDOWN(_xlfn.IFS((K54=1),X54*L54,(K54=2),X54*L54,(K54=3),X54*2/3,(K54=4),X54,(K54=5),X54*1/2,(K54=6),X54*2/3),-3),"")</f>
        <v/>
      </c>
      <c r="Z54" s="417"/>
      <c r="AA54" s="418"/>
      <c r="AB54" s="413"/>
      <c r="AC54" s="413"/>
      <c r="AD54" s="419"/>
      <c r="AE54" s="420"/>
      <c r="AF54" s="6"/>
      <c r="AG54" s="5"/>
    </row>
    <row r="55" spans="1:33" s="416" customFormat="1" ht="30" hidden="1" customHeight="1" x14ac:dyDescent="0.15">
      <c r="A55" s="407">
        <v>49</v>
      </c>
      <c r="B55" s="10"/>
      <c r="C55" s="12"/>
      <c r="D55" s="10"/>
      <c r="E55" s="11"/>
      <c r="F55" s="10"/>
      <c r="G55" s="10"/>
      <c r="H55" s="10"/>
      <c r="I55" s="408"/>
      <c r="J55" s="5"/>
      <c r="K55" s="409"/>
      <c r="L55" s="410"/>
      <c r="M55" s="9"/>
      <c r="N55" s="8"/>
      <c r="O55" s="7"/>
      <c r="P55" s="7"/>
      <c r="Q55" s="7" t="str">
        <f t="shared" si="6"/>
        <v/>
      </c>
      <c r="R55" s="7"/>
      <c r="S55" s="7"/>
      <c r="T55" s="7"/>
      <c r="U55" s="7" t="str">
        <f t="shared" si="7"/>
        <v/>
      </c>
      <c r="V55" s="411" t="str">
        <f t="shared" si="8"/>
        <v/>
      </c>
      <c r="W55" s="7" t="str">
        <f t="shared" si="9"/>
        <v/>
      </c>
      <c r="X55" s="412" t="str" cm="1">
        <f t="array" ref="X55">IFERROR(_xlfn.IFS(K55=1,MIN(Q55,V55),K55=2,MIN(Q55,V55,W55),K55=3,MIN(MIN(Q55,V55)*3/4,W55),K55=4,MIN(MIN(Q55,V55)*L55,W55),K55=5,MIN(MIN(Q55,V55)*2/3,W55),K55=6,MIN(MIN(Q55,V55)*1/2,W55)),"")</f>
        <v/>
      </c>
      <c r="Y55" s="14" t="str" cm="1">
        <f t="array" ref="Y55">IFERROR(ROUNDDOWN(_xlfn.IFS((K55=1),X55*L55,(K55=2),X55*L55,(K55=3),X55*2/3,(K55=4),X55,(K55=5),X55*1/2,(K55=6),X55*2/3),-3),"")</f>
        <v/>
      </c>
      <c r="Z55" s="417"/>
      <c r="AA55" s="418"/>
      <c r="AB55" s="413"/>
      <c r="AC55" s="413"/>
      <c r="AD55" s="419"/>
      <c r="AE55" s="420"/>
      <c r="AF55" s="6"/>
      <c r="AG55" s="5"/>
    </row>
    <row r="56" spans="1:33" s="416" customFormat="1" ht="30" hidden="1" customHeight="1" x14ac:dyDescent="0.15">
      <c r="A56" s="407">
        <v>50</v>
      </c>
      <c r="B56" s="10"/>
      <c r="C56" s="12"/>
      <c r="D56" s="10"/>
      <c r="E56" s="11"/>
      <c r="F56" s="10"/>
      <c r="G56" s="10"/>
      <c r="H56" s="10"/>
      <c r="I56" s="408"/>
      <c r="J56" s="5"/>
      <c r="K56" s="409"/>
      <c r="L56" s="410"/>
      <c r="M56" s="9"/>
      <c r="N56" s="8"/>
      <c r="O56" s="7"/>
      <c r="P56" s="7"/>
      <c r="Q56" s="7" t="str">
        <f t="shared" si="6"/>
        <v/>
      </c>
      <c r="R56" s="7"/>
      <c r="S56" s="7"/>
      <c r="T56" s="7"/>
      <c r="U56" s="7" t="str">
        <f t="shared" si="7"/>
        <v/>
      </c>
      <c r="V56" s="411" t="str">
        <f t="shared" si="8"/>
        <v/>
      </c>
      <c r="W56" s="7" t="str">
        <f t="shared" si="9"/>
        <v/>
      </c>
      <c r="X56" s="412" t="str" cm="1">
        <f t="array" ref="X56">IFERROR(_xlfn.IFS(K56=1,MIN(Q56,V56),K56=2,MIN(Q56,V56,W56),K56=3,MIN(MIN(Q56,V56)*3/4,W56),K56=4,MIN(MIN(Q56,V56)*L56,W56),K56=5,MIN(MIN(Q56,V56)*2/3,W56),K56=6,MIN(MIN(Q56,V56)*1/2,W56)),"")</f>
        <v/>
      </c>
      <c r="Y56" s="14" t="str" cm="1">
        <f t="array" ref="Y56">IFERROR(ROUNDDOWN(_xlfn.IFS((K56=1),X56*L56,(K56=2),X56*L56,(K56=3),X56*2/3,(K56=4),X56,(K56=5),X56*1/2,(K56=6),X56*2/3),-3),"")</f>
        <v/>
      </c>
      <c r="Z56" s="417"/>
      <c r="AA56" s="418"/>
      <c r="AB56" s="413"/>
      <c r="AC56" s="413"/>
      <c r="AD56" s="419"/>
      <c r="AE56" s="420"/>
      <c r="AF56" s="6"/>
      <c r="AG56" s="5"/>
    </row>
    <row r="57" spans="1:33" s="416" customFormat="1" ht="30" hidden="1" customHeight="1" x14ac:dyDescent="0.15">
      <c r="A57" s="407">
        <v>51</v>
      </c>
      <c r="B57" s="10"/>
      <c r="C57" s="12"/>
      <c r="D57" s="10"/>
      <c r="E57" s="11"/>
      <c r="F57" s="10"/>
      <c r="G57" s="10"/>
      <c r="H57" s="10"/>
      <c r="I57" s="408"/>
      <c r="J57" s="5"/>
      <c r="K57" s="409"/>
      <c r="L57" s="410"/>
      <c r="M57" s="9"/>
      <c r="N57" s="8"/>
      <c r="O57" s="7"/>
      <c r="P57" s="7"/>
      <c r="Q57" s="7" t="str">
        <f t="shared" si="6"/>
        <v/>
      </c>
      <c r="R57" s="7"/>
      <c r="S57" s="7"/>
      <c r="T57" s="7"/>
      <c r="U57" s="7" t="str">
        <f t="shared" si="7"/>
        <v/>
      </c>
      <c r="V57" s="411" t="str">
        <f t="shared" si="8"/>
        <v/>
      </c>
      <c r="W57" s="7" t="str">
        <f t="shared" si="9"/>
        <v/>
      </c>
      <c r="X57" s="412" t="str" cm="1">
        <f t="array" ref="X57">IFERROR(_xlfn.IFS(K57=1,MIN(Q57,V57),K57=2,MIN(Q57,V57,W57),K57=3,MIN(MIN(Q57,V57)*3/4,W57),K57=4,MIN(MIN(Q57,V57)*L57,W57),K57=5,MIN(MIN(Q57,V57)*2/3,W57),K57=6,MIN(MIN(Q57,V57)*1/2,W57)),"")</f>
        <v/>
      </c>
      <c r="Y57" s="14" t="str" cm="1">
        <f t="array" ref="Y57">IFERROR(ROUNDDOWN(_xlfn.IFS((K57=1),X57*L57,(K57=2),X57*L57,(K57=3),X57*2/3,(K57=4),X57,(K57=5),X57*1/2,(K57=6),X57*2/3),-3),"")</f>
        <v/>
      </c>
      <c r="Z57" s="417"/>
      <c r="AA57" s="418"/>
      <c r="AB57" s="413"/>
      <c r="AC57" s="413"/>
      <c r="AD57" s="419"/>
      <c r="AE57" s="420"/>
      <c r="AF57" s="6"/>
      <c r="AG57" s="5"/>
    </row>
    <row r="58" spans="1:33" s="416" customFormat="1" ht="30" hidden="1" customHeight="1" x14ac:dyDescent="0.15">
      <c r="A58" s="407">
        <v>52</v>
      </c>
      <c r="B58" s="10"/>
      <c r="C58" s="12"/>
      <c r="D58" s="10"/>
      <c r="E58" s="11"/>
      <c r="F58" s="10"/>
      <c r="G58" s="10"/>
      <c r="H58" s="10"/>
      <c r="I58" s="408"/>
      <c r="J58" s="5"/>
      <c r="K58" s="409"/>
      <c r="L58" s="410"/>
      <c r="M58" s="9"/>
      <c r="N58" s="8"/>
      <c r="O58" s="7"/>
      <c r="P58" s="7"/>
      <c r="Q58" s="7" t="str">
        <f t="shared" si="6"/>
        <v/>
      </c>
      <c r="R58" s="7"/>
      <c r="S58" s="7"/>
      <c r="T58" s="7"/>
      <c r="U58" s="7" t="str">
        <f t="shared" si="7"/>
        <v/>
      </c>
      <c r="V58" s="411" t="str">
        <f t="shared" si="8"/>
        <v/>
      </c>
      <c r="W58" s="7" t="str">
        <f t="shared" si="9"/>
        <v/>
      </c>
      <c r="X58" s="412" t="str" cm="1">
        <f t="array" ref="X58">IFERROR(_xlfn.IFS(K58=1,MIN(Q58,V58),K58=2,MIN(Q58,V58,W58),K58=3,MIN(MIN(Q58,V58)*3/4,W58),K58=4,MIN(MIN(Q58,V58)*L58,W58),K58=5,MIN(MIN(Q58,V58)*2/3,W58),K58=6,MIN(MIN(Q58,V58)*1/2,W58)),"")</f>
        <v/>
      </c>
      <c r="Y58" s="14" t="str" cm="1">
        <f t="array" ref="Y58">IFERROR(ROUNDDOWN(_xlfn.IFS((K58=1),X58*L58,(K58=2),X58*L58,(K58=3),X58*2/3,(K58=4),X58,(K58=5),X58*1/2,(K58=6),X58*2/3),-3),"")</f>
        <v/>
      </c>
      <c r="Z58" s="417"/>
      <c r="AA58" s="418"/>
      <c r="AB58" s="413"/>
      <c r="AC58" s="413"/>
      <c r="AD58" s="419"/>
      <c r="AE58" s="420"/>
      <c r="AF58" s="6"/>
      <c r="AG58" s="5"/>
    </row>
    <row r="59" spans="1:33" s="416" customFormat="1" ht="30" hidden="1" customHeight="1" x14ac:dyDescent="0.15">
      <c r="A59" s="407">
        <v>53</v>
      </c>
      <c r="B59" s="10"/>
      <c r="C59" s="12"/>
      <c r="D59" s="10"/>
      <c r="E59" s="11"/>
      <c r="F59" s="10"/>
      <c r="G59" s="10"/>
      <c r="H59" s="10"/>
      <c r="I59" s="408"/>
      <c r="J59" s="5"/>
      <c r="K59" s="409"/>
      <c r="L59" s="410"/>
      <c r="M59" s="9"/>
      <c r="N59" s="8"/>
      <c r="O59" s="7"/>
      <c r="P59" s="7"/>
      <c r="Q59" s="7" t="str">
        <f t="shared" si="6"/>
        <v/>
      </c>
      <c r="R59" s="7"/>
      <c r="S59" s="7"/>
      <c r="T59" s="7"/>
      <c r="U59" s="7" t="str">
        <f t="shared" si="7"/>
        <v/>
      </c>
      <c r="V59" s="411" t="str">
        <f t="shared" si="8"/>
        <v/>
      </c>
      <c r="W59" s="7" t="str">
        <f t="shared" si="9"/>
        <v/>
      </c>
      <c r="X59" s="412" t="str" cm="1">
        <f t="array" ref="X59">IFERROR(_xlfn.IFS(K59=1,MIN(Q59,V59),K59=2,MIN(Q59,V59,W59),K59=3,MIN(MIN(Q59,V59)*3/4,W59),K59=4,MIN(MIN(Q59,V59)*L59,W59),K59=5,MIN(MIN(Q59,V59)*2/3,W59),K59=6,MIN(MIN(Q59,V59)*1/2,W59)),"")</f>
        <v/>
      </c>
      <c r="Y59" s="14" t="str" cm="1">
        <f t="array" ref="Y59">IFERROR(ROUNDDOWN(_xlfn.IFS((K59=1),X59*L59,(K59=2),X59*L59,(K59=3),X59*2/3,(K59=4),X59,(K59=5),X59*1/2,(K59=6),X59*2/3),-3),"")</f>
        <v/>
      </c>
      <c r="Z59" s="417"/>
      <c r="AA59" s="418"/>
      <c r="AB59" s="413"/>
      <c r="AC59" s="413"/>
      <c r="AD59" s="419"/>
      <c r="AE59" s="420"/>
      <c r="AF59" s="6"/>
      <c r="AG59" s="5"/>
    </row>
    <row r="60" spans="1:33" s="416" customFormat="1" ht="30" hidden="1" customHeight="1" x14ac:dyDescent="0.15">
      <c r="A60" s="407">
        <v>54</v>
      </c>
      <c r="B60" s="10"/>
      <c r="C60" s="12"/>
      <c r="D60" s="10"/>
      <c r="E60" s="11"/>
      <c r="F60" s="10"/>
      <c r="G60" s="10"/>
      <c r="H60" s="10"/>
      <c r="I60" s="408"/>
      <c r="J60" s="5"/>
      <c r="K60" s="409"/>
      <c r="L60" s="410"/>
      <c r="M60" s="9"/>
      <c r="N60" s="8"/>
      <c r="O60" s="7"/>
      <c r="P60" s="7"/>
      <c r="Q60" s="7" t="str">
        <f t="shared" si="6"/>
        <v/>
      </c>
      <c r="R60" s="7"/>
      <c r="S60" s="7"/>
      <c r="T60" s="7"/>
      <c r="U60" s="7" t="str">
        <f t="shared" si="7"/>
        <v/>
      </c>
      <c r="V60" s="411" t="str">
        <f t="shared" si="8"/>
        <v/>
      </c>
      <c r="W60" s="7" t="str">
        <f t="shared" si="9"/>
        <v/>
      </c>
      <c r="X60" s="412" t="str" cm="1">
        <f t="array" ref="X60">IFERROR(_xlfn.IFS(K60=1,MIN(Q60,V60),K60=2,MIN(Q60,V60,W60),K60=3,MIN(MIN(Q60,V60)*3/4,W60),K60=4,MIN(MIN(Q60,V60)*L60,W60),K60=5,MIN(MIN(Q60,V60)*2/3,W60),K60=6,MIN(MIN(Q60,V60)*1/2,W60)),"")</f>
        <v/>
      </c>
      <c r="Y60" s="14" t="str" cm="1">
        <f t="array" ref="Y60">IFERROR(ROUNDDOWN(_xlfn.IFS((K60=1),X60*L60,(K60=2),X60*L60,(K60=3),X60*2/3,(K60=4),X60,(K60=5),X60*1/2,(K60=6),X60*2/3),-3),"")</f>
        <v/>
      </c>
      <c r="Z60" s="417"/>
      <c r="AA60" s="418"/>
      <c r="AB60" s="413"/>
      <c r="AC60" s="413"/>
      <c r="AD60" s="419"/>
      <c r="AE60" s="420"/>
      <c r="AF60" s="6"/>
      <c r="AG60" s="5"/>
    </row>
    <row r="61" spans="1:33" s="416" customFormat="1" ht="30" hidden="1" customHeight="1" x14ac:dyDescent="0.15">
      <c r="A61" s="407">
        <v>55</v>
      </c>
      <c r="B61" s="10"/>
      <c r="C61" s="12"/>
      <c r="D61" s="10"/>
      <c r="E61" s="11"/>
      <c r="F61" s="10"/>
      <c r="G61" s="10"/>
      <c r="H61" s="10"/>
      <c r="I61" s="408"/>
      <c r="J61" s="5"/>
      <c r="K61" s="409"/>
      <c r="L61" s="410"/>
      <c r="M61" s="9"/>
      <c r="N61" s="8"/>
      <c r="O61" s="7"/>
      <c r="P61" s="7"/>
      <c r="Q61" s="7" t="str">
        <f t="shared" si="6"/>
        <v/>
      </c>
      <c r="R61" s="7"/>
      <c r="S61" s="7"/>
      <c r="T61" s="7"/>
      <c r="U61" s="7" t="str">
        <f t="shared" si="7"/>
        <v/>
      </c>
      <c r="V61" s="411" t="str">
        <f t="shared" si="8"/>
        <v/>
      </c>
      <c r="W61" s="7" t="str">
        <f t="shared" si="9"/>
        <v/>
      </c>
      <c r="X61" s="412" t="str" cm="1">
        <f t="array" ref="X61">IFERROR(_xlfn.IFS(K61=1,MIN(Q61,V61),K61=2,MIN(Q61,V61,W61),K61=3,MIN(MIN(Q61,V61)*3/4,W61),K61=4,MIN(MIN(Q61,V61)*L61,W61),K61=5,MIN(MIN(Q61,V61)*2/3,W61),K61=6,MIN(MIN(Q61,V61)*1/2,W61)),"")</f>
        <v/>
      </c>
      <c r="Y61" s="14" t="str" cm="1">
        <f t="array" ref="Y61">IFERROR(ROUNDDOWN(_xlfn.IFS((K61=1),X61*L61,(K61=2),X61*L61,(K61=3),X61*2/3,(K61=4),X61,(K61=5),X61*1/2,(K61=6),X61*2/3),-3),"")</f>
        <v/>
      </c>
      <c r="Z61" s="417"/>
      <c r="AA61" s="418"/>
      <c r="AB61" s="413"/>
      <c r="AC61" s="413"/>
      <c r="AD61" s="419"/>
      <c r="AE61" s="420"/>
      <c r="AF61" s="6"/>
      <c r="AG61" s="5"/>
    </row>
    <row r="62" spans="1:33" s="416" customFormat="1" ht="30" hidden="1" customHeight="1" x14ac:dyDescent="0.15">
      <c r="A62" s="407">
        <v>56</v>
      </c>
      <c r="B62" s="10"/>
      <c r="C62" s="12"/>
      <c r="D62" s="10"/>
      <c r="E62" s="11"/>
      <c r="F62" s="10"/>
      <c r="G62" s="10"/>
      <c r="H62" s="10"/>
      <c r="I62" s="408"/>
      <c r="J62" s="5"/>
      <c r="K62" s="409"/>
      <c r="L62" s="410"/>
      <c r="M62" s="9"/>
      <c r="N62" s="8"/>
      <c r="O62" s="7"/>
      <c r="P62" s="7"/>
      <c r="Q62" s="7" t="str">
        <f t="shared" si="6"/>
        <v/>
      </c>
      <c r="R62" s="7"/>
      <c r="S62" s="7"/>
      <c r="T62" s="7"/>
      <c r="U62" s="7" t="str">
        <f t="shared" si="7"/>
        <v/>
      </c>
      <c r="V62" s="411" t="str">
        <f t="shared" si="8"/>
        <v/>
      </c>
      <c r="W62" s="7" t="str">
        <f t="shared" si="9"/>
        <v/>
      </c>
      <c r="X62" s="412" t="str" cm="1">
        <f t="array" ref="X62">IFERROR(_xlfn.IFS(K62=1,MIN(Q62,V62),K62=2,MIN(Q62,V62,W62),K62=3,MIN(MIN(Q62,V62)*3/4,W62),K62=4,MIN(MIN(Q62,V62)*L62,W62),K62=5,MIN(MIN(Q62,V62)*2/3,W62),K62=6,MIN(MIN(Q62,V62)*1/2,W62)),"")</f>
        <v/>
      </c>
      <c r="Y62" s="14" t="str" cm="1">
        <f t="array" ref="Y62">IFERROR(ROUNDDOWN(_xlfn.IFS((K62=1),X62*L62,(K62=2),X62*L62,(K62=3),X62*2/3,(K62=4),X62,(K62=5),X62*1/2,(K62=6),X62*2/3),-3),"")</f>
        <v/>
      </c>
      <c r="Z62" s="417"/>
      <c r="AA62" s="418"/>
      <c r="AB62" s="413"/>
      <c r="AC62" s="413"/>
      <c r="AD62" s="419"/>
      <c r="AE62" s="420"/>
      <c r="AF62" s="6"/>
      <c r="AG62" s="5"/>
    </row>
    <row r="63" spans="1:33" s="416" customFormat="1" ht="30" hidden="1" customHeight="1" x14ac:dyDescent="0.15">
      <c r="A63" s="407">
        <v>57</v>
      </c>
      <c r="B63" s="10"/>
      <c r="C63" s="12"/>
      <c r="D63" s="10"/>
      <c r="E63" s="11"/>
      <c r="F63" s="10"/>
      <c r="G63" s="10"/>
      <c r="H63" s="10"/>
      <c r="I63" s="408"/>
      <c r="J63" s="5"/>
      <c r="K63" s="409"/>
      <c r="L63" s="410"/>
      <c r="M63" s="9"/>
      <c r="N63" s="8"/>
      <c r="O63" s="7"/>
      <c r="P63" s="7"/>
      <c r="Q63" s="7" t="str">
        <f t="shared" si="6"/>
        <v/>
      </c>
      <c r="R63" s="7"/>
      <c r="S63" s="7"/>
      <c r="T63" s="7"/>
      <c r="U63" s="7" t="str">
        <f t="shared" si="7"/>
        <v/>
      </c>
      <c r="V63" s="411" t="str">
        <f t="shared" si="8"/>
        <v/>
      </c>
      <c r="W63" s="7" t="str">
        <f t="shared" si="9"/>
        <v/>
      </c>
      <c r="X63" s="412" t="str" cm="1">
        <f t="array" ref="X63">IFERROR(_xlfn.IFS(K63=1,MIN(Q63,V63),K63=2,MIN(Q63,V63,W63),K63=3,MIN(MIN(Q63,V63)*3/4,W63),K63=4,MIN(MIN(Q63,V63)*L63,W63),K63=5,MIN(MIN(Q63,V63)*2/3,W63),K63=6,MIN(MIN(Q63,V63)*1/2,W63)),"")</f>
        <v/>
      </c>
      <c r="Y63" s="14" t="str" cm="1">
        <f t="array" ref="Y63">IFERROR(ROUNDDOWN(_xlfn.IFS((K63=1),X63*L63,(K63=2),X63*L63,(K63=3),X63*2/3,(K63=4),X63,(K63=5),X63*1/2,(K63=6),X63*2/3),-3),"")</f>
        <v/>
      </c>
      <c r="Z63" s="417"/>
      <c r="AA63" s="418"/>
      <c r="AB63" s="413"/>
      <c r="AC63" s="413"/>
      <c r="AD63" s="419"/>
      <c r="AE63" s="420"/>
      <c r="AF63" s="6"/>
      <c r="AG63" s="5"/>
    </row>
    <row r="64" spans="1:33" s="416" customFormat="1" ht="30" hidden="1" customHeight="1" x14ac:dyDescent="0.15">
      <c r="A64" s="407">
        <v>58</v>
      </c>
      <c r="B64" s="10"/>
      <c r="C64" s="12"/>
      <c r="D64" s="10"/>
      <c r="E64" s="11"/>
      <c r="F64" s="10"/>
      <c r="G64" s="10"/>
      <c r="H64" s="10"/>
      <c r="I64" s="408"/>
      <c r="J64" s="5"/>
      <c r="K64" s="409"/>
      <c r="L64" s="410"/>
      <c r="M64" s="9"/>
      <c r="N64" s="8"/>
      <c r="O64" s="7"/>
      <c r="P64" s="7"/>
      <c r="Q64" s="7" t="str">
        <f t="shared" si="6"/>
        <v/>
      </c>
      <c r="R64" s="7"/>
      <c r="S64" s="7"/>
      <c r="T64" s="7"/>
      <c r="U64" s="7" t="str">
        <f t="shared" si="7"/>
        <v/>
      </c>
      <c r="V64" s="411" t="str">
        <f t="shared" si="8"/>
        <v/>
      </c>
      <c r="W64" s="7" t="str">
        <f t="shared" si="9"/>
        <v/>
      </c>
      <c r="X64" s="412" t="str" cm="1">
        <f t="array" ref="X64">IFERROR(_xlfn.IFS(K64=1,MIN(Q64,V64),K64=2,MIN(Q64,V64,W64),K64=3,MIN(MIN(Q64,V64)*3/4,W64),K64=4,MIN(MIN(Q64,V64)*L64,W64),K64=5,MIN(MIN(Q64,V64)*2/3,W64),K64=6,MIN(MIN(Q64,V64)*1/2,W64)),"")</f>
        <v/>
      </c>
      <c r="Y64" s="14" t="str" cm="1">
        <f t="array" ref="Y64">IFERROR(ROUNDDOWN(_xlfn.IFS((K64=1),X64*L64,(K64=2),X64*L64,(K64=3),X64*2/3,(K64=4),X64,(K64=5),X64*1/2,(K64=6),X64*2/3),-3),"")</f>
        <v/>
      </c>
      <c r="Z64" s="417"/>
      <c r="AA64" s="418"/>
      <c r="AB64" s="413"/>
      <c r="AC64" s="413"/>
      <c r="AD64" s="419"/>
      <c r="AE64" s="420"/>
      <c r="AF64" s="6"/>
      <c r="AG64" s="5"/>
    </row>
    <row r="65" spans="1:33" s="416" customFormat="1" ht="30" hidden="1" customHeight="1" x14ac:dyDescent="0.15">
      <c r="A65" s="407">
        <v>59</v>
      </c>
      <c r="B65" s="10"/>
      <c r="C65" s="12"/>
      <c r="D65" s="10"/>
      <c r="E65" s="11"/>
      <c r="F65" s="10"/>
      <c r="G65" s="10"/>
      <c r="H65" s="10"/>
      <c r="I65" s="408"/>
      <c r="J65" s="5"/>
      <c r="K65" s="409"/>
      <c r="L65" s="410"/>
      <c r="M65" s="9"/>
      <c r="N65" s="8"/>
      <c r="O65" s="7"/>
      <c r="P65" s="7"/>
      <c r="Q65" s="7" t="str">
        <f t="shared" si="6"/>
        <v/>
      </c>
      <c r="R65" s="7"/>
      <c r="S65" s="7"/>
      <c r="T65" s="7"/>
      <c r="U65" s="7" t="str">
        <f t="shared" si="7"/>
        <v/>
      </c>
      <c r="V65" s="411" t="str">
        <f t="shared" si="8"/>
        <v/>
      </c>
      <c r="W65" s="7" t="str">
        <f t="shared" si="9"/>
        <v/>
      </c>
      <c r="X65" s="412" t="str" cm="1">
        <f t="array" ref="X65">IFERROR(_xlfn.IFS(K65=1,MIN(Q65,V65),K65=2,MIN(Q65,V65,W65),K65=3,MIN(MIN(Q65,V65)*3/4,W65),K65=4,MIN(MIN(Q65,V65)*L65,W65),K65=5,MIN(MIN(Q65,V65)*2/3,W65),K65=6,MIN(MIN(Q65,V65)*1/2,W65)),"")</f>
        <v/>
      </c>
      <c r="Y65" s="14" t="str" cm="1">
        <f t="array" ref="Y65">IFERROR(ROUNDDOWN(_xlfn.IFS((K65=1),X65*L65,(K65=2),X65*L65,(K65=3),X65*2/3,(K65=4),X65,(K65=5),X65*1/2,(K65=6),X65*2/3),-3),"")</f>
        <v/>
      </c>
      <c r="Z65" s="417"/>
      <c r="AA65" s="418"/>
      <c r="AB65" s="413"/>
      <c r="AC65" s="413"/>
      <c r="AD65" s="419"/>
      <c r="AE65" s="420"/>
      <c r="AF65" s="6"/>
      <c r="AG65" s="5"/>
    </row>
    <row r="66" spans="1:33" s="416" customFormat="1" ht="30" hidden="1" customHeight="1" x14ac:dyDescent="0.15">
      <c r="A66" s="407">
        <v>60</v>
      </c>
      <c r="B66" s="10"/>
      <c r="C66" s="12"/>
      <c r="D66" s="10"/>
      <c r="E66" s="11"/>
      <c r="F66" s="10"/>
      <c r="G66" s="10"/>
      <c r="H66" s="10"/>
      <c r="I66" s="408"/>
      <c r="J66" s="5"/>
      <c r="K66" s="409"/>
      <c r="L66" s="410"/>
      <c r="M66" s="9"/>
      <c r="N66" s="8"/>
      <c r="O66" s="7"/>
      <c r="P66" s="7"/>
      <c r="Q66" s="7" t="str">
        <f t="shared" si="6"/>
        <v/>
      </c>
      <c r="R66" s="7"/>
      <c r="S66" s="7"/>
      <c r="T66" s="7"/>
      <c r="U66" s="7" t="str">
        <f t="shared" si="7"/>
        <v/>
      </c>
      <c r="V66" s="411" t="str">
        <f t="shared" si="8"/>
        <v/>
      </c>
      <c r="W66" s="7" t="str">
        <f t="shared" si="9"/>
        <v/>
      </c>
      <c r="X66" s="412" t="str" cm="1">
        <f t="array" ref="X66">IFERROR(_xlfn.IFS(K66=1,MIN(Q66,V66),K66=2,MIN(Q66,V66,W66),K66=3,MIN(MIN(Q66,V66)*3/4,W66),K66=4,MIN(MIN(Q66,V66)*L66,W66),K66=5,MIN(MIN(Q66,V66)*2/3,W66),K66=6,MIN(MIN(Q66,V66)*1/2,W66)),"")</f>
        <v/>
      </c>
      <c r="Y66" s="14" t="str" cm="1">
        <f t="array" ref="Y66">IFERROR(ROUNDDOWN(_xlfn.IFS((K66=1),X66*L66,(K66=2),X66*L66,(K66=3),X66*2/3,(K66=4),X66,(K66=5),X66*1/2,(K66=6),X66*2/3),-3),"")</f>
        <v/>
      </c>
      <c r="Z66" s="417"/>
      <c r="AA66" s="418"/>
      <c r="AB66" s="413"/>
      <c r="AC66" s="413"/>
      <c r="AD66" s="419"/>
      <c r="AE66" s="420"/>
      <c r="AF66" s="6"/>
      <c r="AG66" s="5"/>
    </row>
    <row r="67" spans="1:33" s="416" customFormat="1" ht="30" hidden="1" customHeight="1" x14ac:dyDescent="0.15">
      <c r="A67" s="407">
        <v>61</v>
      </c>
      <c r="B67" s="10"/>
      <c r="C67" s="12"/>
      <c r="D67" s="10"/>
      <c r="E67" s="11"/>
      <c r="F67" s="10"/>
      <c r="G67" s="10"/>
      <c r="H67" s="10"/>
      <c r="I67" s="408"/>
      <c r="J67" s="5"/>
      <c r="K67" s="409"/>
      <c r="L67" s="410"/>
      <c r="M67" s="9"/>
      <c r="N67" s="8"/>
      <c r="O67" s="7"/>
      <c r="P67" s="7"/>
      <c r="Q67" s="7" t="str">
        <f t="shared" si="6"/>
        <v/>
      </c>
      <c r="R67" s="7"/>
      <c r="S67" s="7"/>
      <c r="T67" s="7"/>
      <c r="U67" s="7" t="str">
        <f t="shared" si="7"/>
        <v/>
      </c>
      <c r="V67" s="411" t="str">
        <f t="shared" si="8"/>
        <v/>
      </c>
      <c r="W67" s="7" t="str">
        <f t="shared" si="9"/>
        <v/>
      </c>
      <c r="X67" s="412" t="str" cm="1">
        <f t="array" ref="X67">IFERROR(_xlfn.IFS(K67=1,MIN(Q67,V67),K67=2,MIN(Q67,V67,W67),K67=3,MIN(MIN(Q67,V67)*3/4,W67),K67=4,MIN(MIN(Q67,V67)*L67,W67),K67=5,MIN(MIN(Q67,V67)*2/3,W67),K67=6,MIN(MIN(Q67,V67)*1/2,W67)),"")</f>
        <v/>
      </c>
      <c r="Y67" s="14" t="str" cm="1">
        <f t="array" ref="Y67">IFERROR(ROUNDDOWN(_xlfn.IFS((K67=1),X67*L67,(K67=2),X67*L67,(K67=3),X67*2/3,(K67=4),X67,(K67=5),X67*1/2,(K67=6),X67*2/3),-3),"")</f>
        <v/>
      </c>
      <c r="Z67" s="417"/>
      <c r="AA67" s="418"/>
      <c r="AB67" s="413"/>
      <c r="AC67" s="413"/>
      <c r="AD67" s="419"/>
      <c r="AE67" s="420"/>
      <c r="AF67" s="6"/>
      <c r="AG67" s="5"/>
    </row>
    <row r="68" spans="1:33" s="416" customFormat="1" ht="30" hidden="1" customHeight="1" x14ac:dyDescent="0.15">
      <c r="A68" s="407">
        <v>62</v>
      </c>
      <c r="B68" s="10"/>
      <c r="C68" s="12"/>
      <c r="D68" s="10"/>
      <c r="E68" s="11"/>
      <c r="F68" s="10"/>
      <c r="G68" s="10"/>
      <c r="H68" s="10"/>
      <c r="I68" s="408"/>
      <c r="J68" s="5"/>
      <c r="K68" s="409"/>
      <c r="L68" s="410"/>
      <c r="M68" s="9"/>
      <c r="N68" s="8"/>
      <c r="O68" s="7"/>
      <c r="P68" s="7"/>
      <c r="Q68" s="7" t="str">
        <f t="shared" si="6"/>
        <v/>
      </c>
      <c r="R68" s="7"/>
      <c r="S68" s="7"/>
      <c r="T68" s="7"/>
      <c r="U68" s="7" t="str">
        <f t="shared" si="7"/>
        <v/>
      </c>
      <c r="V68" s="411" t="str">
        <f t="shared" si="8"/>
        <v/>
      </c>
      <c r="W68" s="7" t="str">
        <f t="shared" si="9"/>
        <v/>
      </c>
      <c r="X68" s="412" t="str" cm="1">
        <f t="array" ref="X68">IFERROR(_xlfn.IFS(K68=1,MIN(Q68,V68),K68=2,MIN(Q68,V68,W68),K68=3,MIN(MIN(Q68,V68)*3/4,W68),K68=4,MIN(MIN(Q68,V68)*L68,W68),K68=5,MIN(MIN(Q68,V68)*2/3,W68),K68=6,MIN(MIN(Q68,V68)*1/2,W68)),"")</f>
        <v/>
      </c>
      <c r="Y68" s="14" t="str" cm="1">
        <f t="array" ref="Y68">IFERROR(ROUNDDOWN(_xlfn.IFS((K68=1),X68*L68,(K68=2),X68*L68,(K68=3),X68*2/3,(K68=4),X68,(K68=5),X68*1/2,(K68=6),X68*2/3),-3),"")</f>
        <v/>
      </c>
      <c r="Z68" s="417"/>
      <c r="AA68" s="418"/>
      <c r="AB68" s="413"/>
      <c r="AC68" s="413"/>
      <c r="AD68" s="419"/>
      <c r="AE68" s="420"/>
      <c r="AF68" s="6"/>
      <c r="AG68" s="5"/>
    </row>
    <row r="69" spans="1:33" s="416" customFormat="1" ht="30" hidden="1" customHeight="1" x14ac:dyDescent="0.15">
      <c r="A69" s="407">
        <v>63</v>
      </c>
      <c r="B69" s="10"/>
      <c r="C69" s="12"/>
      <c r="D69" s="10"/>
      <c r="E69" s="11"/>
      <c r="F69" s="10"/>
      <c r="G69" s="10"/>
      <c r="H69" s="10"/>
      <c r="I69" s="408"/>
      <c r="J69" s="5"/>
      <c r="K69" s="409"/>
      <c r="L69" s="410"/>
      <c r="M69" s="9"/>
      <c r="N69" s="8"/>
      <c r="O69" s="7"/>
      <c r="P69" s="7"/>
      <c r="Q69" s="7" t="str">
        <f t="shared" si="6"/>
        <v/>
      </c>
      <c r="R69" s="7"/>
      <c r="S69" s="7"/>
      <c r="T69" s="7"/>
      <c r="U69" s="7" t="str">
        <f t="shared" si="7"/>
        <v/>
      </c>
      <c r="V69" s="411" t="str">
        <f t="shared" si="8"/>
        <v/>
      </c>
      <c r="W69" s="7" t="str">
        <f t="shared" si="9"/>
        <v/>
      </c>
      <c r="X69" s="412" t="str" cm="1">
        <f t="array" ref="X69">IFERROR(_xlfn.IFS(K69=1,MIN(Q69,V69),K69=2,MIN(Q69,V69,W69),K69=3,MIN(MIN(Q69,V69)*3/4,W69),K69=4,MIN(MIN(Q69,V69)*L69,W69),K69=5,MIN(MIN(Q69,V69)*2/3,W69),K69=6,MIN(MIN(Q69,V69)*1/2,W69)),"")</f>
        <v/>
      </c>
      <c r="Y69" s="14" t="str" cm="1">
        <f t="array" ref="Y69">IFERROR(ROUNDDOWN(_xlfn.IFS((K69=1),X69*L69,(K69=2),X69*L69,(K69=3),X69*2/3,(K69=4),X69,(K69=5),X69*1/2,(K69=6),X69*2/3),-3),"")</f>
        <v/>
      </c>
      <c r="Z69" s="417"/>
      <c r="AA69" s="418"/>
      <c r="AB69" s="413"/>
      <c r="AC69" s="413"/>
      <c r="AD69" s="419"/>
      <c r="AE69" s="420"/>
      <c r="AF69" s="6"/>
      <c r="AG69" s="5"/>
    </row>
    <row r="70" spans="1:33" s="416" customFormat="1" ht="30" hidden="1" customHeight="1" x14ac:dyDescent="0.15">
      <c r="A70" s="407">
        <v>64</v>
      </c>
      <c r="B70" s="10"/>
      <c r="C70" s="12"/>
      <c r="D70" s="10"/>
      <c r="E70" s="11"/>
      <c r="F70" s="10"/>
      <c r="G70" s="10"/>
      <c r="H70" s="10"/>
      <c r="I70" s="408"/>
      <c r="J70" s="5"/>
      <c r="K70" s="409"/>
      <c r="L70" s="410"/>
      <c r="M70" s="9"/>
      <c r="N70" s="8"/>
      <c r="O70" s="7"/>
      <c r="P70" s="7"/>
      <c r="Q70" s="7" t="str">
        <f t="shared" si="6"/>
        <v/>
      </c>
      <c r="R70" s="7"/>
      <c r="S70" s="7"/>
      <c r="T70" s="7"/>
      <c r="U70" s="7" t="str">
        <f t="shared" si="7"/>
        <v/>
      </c>
      <c r="V70" s="411" t="str">
        <f t="shared" si="8"/>
        <v/>
      </c>
      <c r="W70" s="7" t="str">
        <f t="shared" si="9"/>
        <v/>
      </c>
      <c r="X70" s="412" t="str" cm="1">
        <f t="array" ref="X70">IFERROR(_xlfn.IFS(K70=1,MIN(Q70,V70),K70=2,MIN(Q70,V70,W70),K70=3,MIN(MIN(Q70,V70)*3/4,W70),K70=4,MIN(MIN(Q70,V70)*L70,W70),K70=5,MIN(MIN(Q70,V70)*2/3,W70),K70=6,MIN(MIN(Q70,V70)*1/2,W70)),"")</f>
        <v/>
      </c>
      <c r="Y70" s="14" t="str" cm="1">
        <f t="array" ref="Y70">IFERROR(ROUNDDOWN(_xlfn.IFS((K70=1),X70*L70,(K70=2),X70*L70,(K70=3),X70*2/3,(K70=4),X70,(K70=5),X70*1/2,(K70=6),X70*2/3),-3),"")</f>
        <v/>
      </c>
      <c r="Z70" s="417"/>
      <c r="AA70" s="418"/>
      <c r="AB70" s="413"/>
      <c r="AC70" s="413"/>
      <c r="AD70" s="419"/>
      <c r="AE70" s="420"/>
      <c r="AF70" s="6"/>
      <c r="AG70" s="5"/>
    </row>
    <row r="71" spans="1:33" s="416" customFormat="1" ht="30" hidden="1" customHeight="1" x14ac:dyDescent="0.15">
      <c r="A71" s="407">
        <v>65</v>
      </c>
      <c r="B71" s="10"/>
      <c r="C71" s="12"/>
      <c r="D71" s="10"/>
      <c r="E71" s="11"/>
      <c r="F71" s="10"/>
      <c r="G71" s="10"/>
      <c r="H71" s="10"/>
      <c r="I71" s="408"/>
      <c r="J71" s="5"/>
      <c r="K71" s="409"/>
      <c r="L71" s="410"/>
      <c r="M71" s="9"/>
      <c r="N71" s="8"/>
      <c r="O71" s="7"/>
      <c r="P71" s="7"/>
      <c r="Q71" s="7" t="str">
        <f t="shared" ref="Q71:Q76" si="10">IF(O71-P71=0,"",O71-P71)</f>
        <v/>
      </c>
      <c r="R71" s="7"/>
      <c r="S71" s="7"/>
      <c r="T71" s="7"/>
      <c r="U71" s="7" t="str">
        <f t="shared" ref="U71:U76" si="11">IF(IFERROR(IF(T71="－",S71,S71*T71),"")=0,"",IFERROR(IF(T71="－",S71,S71*T71),""))</f>
        <v/>
      </c>
      <c r="V71" s="411" t="str">
        <f t="shared" ref="V71:V76" si="12">IF(MIN(R71,U71)=0,"",MIN(R71,U71))</f>
        <v/>
      </c>
      <c r="W71" s="7" t="str">
        <f t="shared" si="9"/>
        <v/>
      </c>
      <c r="X71" s="412" t="str" cm="1">
        <f t="array" ref="X71">IFERROR(_xlfn.IFS(K71=1,MIN(Q71,V71),K71=2,MIN(Q71,V71,W71),K71=3,MIN(MIN(Q71,V71)*3/4,W71),K71=4,MIN(MIN(Q71,V71)*L71,W71),K71=5,MIN(MIN(Q71,V71)*2/3,W71),K71=6,MIN(MIN(Q71,V71)*1/2,W71)),"")</f>
        <v/>
      </c>
      <c r="Y71" s="14" t="str" cm="1">
        <f t="array" ref="Y71">IFERROR(ROUNDDOWN(_xlfn.IFS((K71=1),X71*L71,(K71=2),X71*L71,(K71=3),X71*2/3,(K71=4),X71,(K71=5),X71*1/2,(K71=6),X71*2/3),-3),"")</f>
        <v/>
      </c>
      <c r="Z71" s="417"/>
      <c r="AA71" s="418"/>
      <c r="AB71" s="413"/>
      <c r="AC71" s="413"/>
      <c r="AD71" s="419"/>
      <c r="AE71" s="420"/>
      <c r="AF71" s="6"/>
      <c r="AG71" s="5"/>
    </row>
    <row r="72" spans="1:33" s="416" customFormat="1" ht="30" hidden="1" customHeight="1" x14ac:dyDescent="0.15">
      <c r="A72" s="407">
        <v>66</v>
      </c>
      <c r="B72" s="10"/>
      <c r="C72" s="12"/>
      <c r="D72" s="10"/>
      <c r="E72" s="11"/>
      <c r="F72" s="10"/>
      <c r="G72" s="10"/>
      <c r="H72" s="10"/>
      <c r="I72" s="408"/>
      <c r="J72" s="5"/>
      <c r="K72" s="409"/>
      <c r="L72" s="410"/>
      <c r="M72" s="9"/>
      <c r="N72" s="8"/>
      <c r="O72" s="7"/>
      <c r="P72" s="7"/>
      <c r="Q72" s="7" t="str">
        <f t="shared" si="10"/>
        <v/>
      </c>
      <c r="R72" s="7"/>
      <c r="S72" s="7"/>
      <c r="T72" s="7"/>
      <c r="U72" s="7" t="str">
        <f t="shared" si="11"/>
        <v/>
      </c>
      <c r="V72" s="411" t="str">
        <f t="shared" si="12"/>
        <v/>
      </c>
      <c r="W72" s="7" t="str">
        <f t="shared" si="9"/>
        <v/>
      </c>
      <c r="X72" s="412" t="str" cm="1">
        <f t="array" ref="X72">IFERROR(_xlfn.IFS(K72=1,MIN(Q72,V72),K72=2,MIN(Q72,V72,W72),K72=3,MIN(MIN(Q72,V72)*3/4,W72),K72=4,MIN(MIN(Q72,V72)*L72,W72),K72=5,MIN(MIN(Q72,V72)*2/3,W72),K72=6,MIN(MIN(Q72,V72)*1/2,W72)),"")</f>
        <v/>
      </c>
      <c r="Y72" s="14" t="str" cm="1">
        <f t="array" ref="Y72">IFERROR(ROUNDDOWN(_xlfn.IFS((K72=1),X72*L72,(K72=2),X72*L72,(K72=3),X72*2/3,(K72=4),X72,(K72=5),X72*1/2,(K72=6),X72*2/3),-3),"")</f>
        <v/>
      </c>
      <c r="Z72" s="417"/>
      <c r="AA72" s="418"/>
      <c r="AB72" s="413"/>
      <c r="AC72" s="413"/>
      <c r="AD72" s="419"/>
      <c r="AE72" s="420"/>
      <c r="AF72" s="6"/>
      <c r="AG72" s="5"/>
    </row>
    <row r="73" spans="1:33" s="416" customFormat="1" ht="30" hidden="1" customHeight="1" x14ac:dyDescent="0.15">
      <c r="A73" s="407">
        <v>67</v>
      </c>
      <c r="B73" s="10"/>
      <c r="C73" s="12"/>
      <c r="D73" s="10"/>
      <c r="E73" s="11"/>
      <c r="F73" s="10"/>
      <c r="G73" s="10"/>
      <c r="H73" s="10"/>
      <c r="I73" s="408"/>
      <c r="J73" s="5"/>
      <c r="K73" s="409"/>
      <c r="L73" s="410"/>
      <c r="M73" s="9"/>
      <c r="N73" s="8"/>
      <c r="O73" s="7"/>
      <c r="P73" s="7"/>
      <c r="Q73" s="7" t="str">
        <f t="shared" si="10"/>
        <v/>
      </c>
      <c r="R73" s="7"/>
      <c r="S73" s="7"/>
      <c r="T73" s="7"/>
      <c r="U73" s="7" t="str">
        <f t="shared" si="11"/>
        <v/>
      </c>
      <c r="V73" s="411" t="str">
        <f t="shared" si="12"/>
        <v/>
      </c>
      <c r="W73" s="7" t="str">
        <f t="shared" si="9"/>
        <v/>
      </c>
      <c r="X73" s="412" t="str" cm="1">
        <f t="array" ref="X73">IFERROR(_xlfn.IFS(K73=1,MIN(Q73,V73),K73=2,MIN(Q73,V73,W73),K73=3,MIN(MIN(Q73,V73)*3/4,W73),K73=4,MIN(MIN(Q73,V73)*L73,W73),K73=5,MIN(MIN(Q73,V73)*2/3,W73),K73=6,MIN(MIN(Q73,V73)*1/2,W73)),"")</f>
        <v/>
      </c>
      <c r="Y73" s="14" t="str" cm="1">
        <f t="array" ref="Y73">IFERROR(ROUNDDOWN(_xlfn.IFS((K73=1),X73*L73,(K73=2),X73*L73,(K73=3),X73*2/3,(K73=4),X73,(K73=5),X73*1/2,(K73=6),X73*2/3),-3),"")</f>
        <v/>
      </c>
      <c r="Z73" s="417"/>
      <c r="AA73" s="418"/>
      <c r="AB73" s="413"/>
      <c r="AC73" s="413"/>
      <c r="AD73" s="419"/>
      <c r="AE73" s="420"/>
      <c r="AF73" s="6"/>
      <c r="AG73" s="5"/>
    </row>
    <row r="74" spans="1:33" s="416" customFormat="1" ht="30" hidden="1" customHeight="1" x14ac:dyDescent="0.15">
      <c r="A74" s="407">
        <v>68</v>
      </c>
      <c r="B74" s="10"/>
      <c r="C74" s="12"/>
      <c r="D74" s="10"/>
      <c r="E74" s="11"/>
      <c r="F74" s="10"/>
      <c r="G74" s="10"/>
      <c r="H74" s="10"/>
      <c r="I74" s="408"/>
      <c r="J74" s="5"/>
      <c r="K74" s="409"/>
      <c r="L74" s="410"/>
      <c r="M74" s="9"/>
      <c r="N74" s="8"/>
      <c r="O74" s="7"/>
      <c r="P74" s="7"/>
      <c r="Q74" s="7" t="str">
        <f t="shared" si="10"/>
        <v/>
      </c>
      <c r="R74" s="7"/>
      <c r="S74" s="7"/>
      <c r="T74" s="7"/>
      <c r="U74" s="7" t="str">
        <f t="shared" si="11"/>
        <v/>
      </c>
      <c r="V74" s="411" t="str">
        <f t="shared" si="12"/>
        <v/>
      </c>
      <c r="W74" s="7" t="str">
        <f t="shared" si="9"/>
        <v/>
      </c>
      <c r="X74" s="412" t="str" cm="1">
        <f t="array" ref="X74">IFERROR(_xlfn.IFS(K74=1,MIN(Q74,V74),K74=2,MIN(Q74,V74,W74),K74=3,MIN(MIN(Q74,V74)*3/4,W74),K74=4,MIN(MIN(Q74,V74)*L74,W74),K74=5,MIN(MIN(Q74,V74)*2/3,W74),K74=6,MIN(MIN(Q74,V74)*1/2,W74)),"")</f>
        <v/>
      </c>
      <c r="Y74" s="14" t="str" cm="1">
        <f t="array" ref="Y74">IFERROR(ROUNDDOWN(_xlfn.IFS((K74=1),X74*L74,(K74=2),X74*L74,(K74=3),X74*2/3,(K74=4),X74,(K74=5),X74*1/2,(K74=6),X74*2/3),-3),"")</f>
        <v/>
      </c>
      <c r="Z74" s="417"/>
      <c r="AA74" s="418"/>
      <c r="AB74" s="413"/>
      <c r="AC74" s="413"/>
      <c r="AD74" s="419"/>
      <c r="AE74" s="420"/>
      <c r="AF74" s="6"/>
      <c r="AG74" s="5"/>
    </row>
    <row r="75" spans="1:33" s="416" customFormat="1" ht="30" hidden="1" customHeight="1" x14ac:dyDescent="0.15">
      <c r="A75" s="407">
        <v>69</v>
      </c>
      <c r="B75" s="10"/>
      <c r="C75" s="12"/>
      <c r="D75" s="10"/>
      <c r="E75" s="11"/>
      <c r="F75" s="10"/>
      <c r="G75" s="10"/>
      <c r="H75" s="10"/>
      <c r="I75" s="408"/>
      <c r="J75" s="5"/>
      <c r="K75" s="409"/>
      <c r="L75" s="410"/>
      <c r="M75" s="9"/>
      <c r="N75" s="8"/>
      <c r="O75" s="7"/>
      <c r="P75" s="7"/>
      <c r="Q75" s="7" t="str">
        <f t="shared" si="10"/>
        <v/>
      </c>
      <c r="R75" s="7"/>
      <c r="S75" s="7"/>
      <c r="T75" s="7"/>
      <c r="U75" s="7" t="str">
        <f t="shared" si="11"/>
        <v/>
      </c>
      <c r="V75" s="411" t="str">
        <f t="shared" si="12"/>
        <v/>
      </c>
      <c r="W75" s="7" t="str">
        <f t="shared" si="9"/>
        <v/>
      </c>
      <c r="X75" s="412" t="str" cm="1">
        <f t="array" ref="X75">IFERROR(_xlfn.IFS(K75=1,MIN(Q75,V75),K75=2,MIN(Q75,V75,W75),K75=3,MIN(MIN(Q75,V75)*3/4,W75),K75=4,MIN(MIN(Q75,V75)*L75,W75),K75=5,MIN(MIN(Q75,V75)*2/3,W75),K75=6,MIN(MIN(Q75,V75)*1/2,W75)),"")</f>
        <v/>
      </c>
      <c r="Y75" s="14" t="str" cm="1">
        <f t="array" ref="Y75">IFERROR(ROUNDDOWN(_xlfn.IFS((K75=1),X75*L75,(K75=2),X75*L75,(K75=3),X75*2/3,(K75=4),X75,(K75=5),X75*1/2,(K75=6),X75*2/3),-3),"")</f>
        <v/>
      </c>
      <c r="Z75" s="417"/>
      <c r="AA75" s="418"/>
      <c r="AB75" s="413"/>
      <c r="AC75" s="413"/>
      <c r="AD75" s="419"/>
      <c r="AE75" s="420"/>
      <c r="AF75" s="6"/>
      <c r="AG75" s="5"/>
    </row>
    <row r="76" spans="1:33" s="416" customFormat="1" ht="30" hidden="1" customHeight="1" x14ac:dyDescent="0.15">
      <c r="A76" s="407">
        <v>70</v>
      </c>
      <c r="B76" s="10"/>
      <c r="C76" s="12"/>
      <c r="D76" s="10"/>
      <c r="E76" s="11"/>
      <c r="F76" s="10"/>
      <c r="G76" s="10"/>
      <c r="H76" s="10"/>
      <c r="I76" s="408"/>
      <c r="J76" s="5"/>
      <c r="K76" s="409"/>
      <c r="L76" s="410"/>
      <c r="M76" s="9"/>
      <c r="N76" s="8"/>
      <c r="O76" s="7"/>
      <c r="P76" s="7"/>
      <c r="Q76" s="7" t="str">
        <f t="shared" si="10"/>
        <v/>
      </c>
      <c r="R76" s="7"/>
      <c r="S76" s="7"/>
      <c r="T76" s="7"/>
      <c r="U76" s="7" t="str">
        <f t="shared" si="11"/>
        <v/>
      </c>
      <c r="V76" s="411" t="str">
        <f t="shared" si="12"/>
        <v/>
      </c>
      <c r="W76" s="7" t="str">
        <f t="shared" si="9"/>
        <v/>
      </c>
      <c r="X76" s="412" t="str" cm="1">
        <f t="array" ref="X76">IFERROR(_xlfn.IFS(K76=1,MIN(Q76,V76),K76=2,MIN(Q76,V76,W76),K76=3,MIN(MIN(Q76,V76)*3/4,W76),K76=4,MIN(MIN(Q76,V76)*L76,W76),K76=5,MIN(MIN(Q76,V76)*2/3,W76),K76=6,MIN(MIN(Q76,V76)*1/2,W76)),"")</f>
        <v/>
      </c>
      <c r="Y76" s="14" t="str" cm="1">
        <f t="array" ref="Y76">IFERROR(ROUNDDOWN(_xlfn.IFS((K76=1),X76*L76,(K76=2),X76*L76,(K76=3),X76*2/3,(K76=4),X76,(K76=5),X76*1/2,(K76=6),X76*2/3),-3),"")</f>
        <v/>
      </c>
      <c r="Z76" s="417"/>
      <c r="AA76" s="418"/>
      <c r="AB76" s="413"/>
      <c r="AC76" s="413"/>
      <c r="AD76" s="419"/>
      <c r="AE76" s="420"/>
      <c r="AF76" s="6"/>
      <c r="AG76" s="5"/>
    </row>
    <row r="77" spans="1:33" s="416" customFormat="1" ht="24.95" customHeight="1" x14ac:dyDescent="0.15">
      <c r="A77" s="421"/>
      <c r="B77" s="422"/>
      <c r="C77" s="423"/>
      <c r="D77" s="422"/>
      <c r="E77" s="423"/>
      <c r="F77" s="422"/>
      <c r="G77" s="422"/>
      <c r="H77" s="422"/>
      <c r="I77" s="424"/>
      <c r="J77" s="425"/>
      <c r="K77" s="426"/>
      <c r="L77" s="427"/>
      <c r="M77" s="425"/>
      <c r="N77" s="425"/>
      <c r="O77" s="428"/>
      <c r="P77" s="428"/>
      <c r="Q77" s="428"/>
      <c r="R77" s="428"/>
      <c r="S77" s="428"/>
      <c r="T77" s="428"/>
      <c r="U77" s="428"/>
      <c r="V77" s="428"/>
      <c r="W77" s="428"/>
      <c r="X77" s="429"/>
      <c r="Y77" s="428"/>
      <c r="Z77" s="428"/>
      <c r="AA77" s="428"/>
      <c r="AB77" s="428"/>
      <c r="AC77" s="428"/>
      <c r="AD77" s="430"/>
      <c r="AE77" s="430"/>
      <c r="AF77" s="430"/>
      <c r="AG77" s="431"/>
    </row>
    <row r="78" spans="1:33" s="416" customFormat="1" ht="24.95" customHeight="1" x14ac:dyDescent="0.15">
      <c r="A78" s="432"/>
      <c r="B78" s="433"/>
      <c r="C78" s="434"/>
      <c r="D78" s="433"/>
      <c r="E78" s="434"/>
      <c r="F78" s="433"/>
      <c r="G78" s="433"/>
      <c r="H78" s="433"/>
      <c r="I78" s="435"/>
      <c r="J78" s="436"/>
      <c r="K78" s="437"/>
      <c r="L78" s="438"/>
      <c r="M78" s="436"/>
      <c r="N78" s="436"/>
      <c r="O78" s="439"/>
      <c r="P78" s="439"/>
      <c r="Q78" s="439"/>
      <c r="R78" s="439"/>
      <c r="S78" s="439"/>
      <c r="T78" s="439"/>
      <c r="U78" s="439"/>
      <c r="V78" s="440" t="s">
        <v>161</v>
      </c>
      <c r="W78" s="441">
        <f>SUBTOTAL(9,W7:W76)</f>
        <v>0</v>
      </c>
      <c r="X78" s="441">
        <f>SUBTOTAL(9,X7:X76)</f>
        <v>0</v>
      </c>
      <c r="Y78" s="441">
        <f>SUBTOTAL(9,Y7:Y76)</f>
        <v>0</v>
      </c>
      <c r="Z78" s="439"/>
      <c r="AA78" s="439"/>
      <c r="AB78" s="439"/>
      <c r="AC78" s="439"/>
      <c r="AD78" s="442"/>
      <c r="AE78" s="442"/>
      <c r="AF78" s="442"/>
      <c r="AG78" s="443"/>
    </row>
    <row r="79" spans="1:33" s="444" customFormat="1" ht="21" x14ac:dyDescent="0.2">
      <c r="B79" s="444" t="s">
        <v>214</v>
      </c>
      <c r="X79" s="445"/>
      <c r="Y79" s="445"/>
    </row>
    <row r="80" spans="1:33" ht="21" x14ac:dyDescent="0.2">
      <c r="B80" s="444" t="s">
        <v>215</v>
      </c>
      <c r="P80" s="250" t="s">
        <v>164</v>
      </c>
      <c r="R80" s="446" t="s">
        <v>216</v>
      </c>
      <c r="Y80" s="447"/>
    </row>
    <row r="81" spans="25:25" x14ac:dyDescent="0.15">
      <c r="Y81" s="447"/>
    </row>
    <row r="82" spans="25:25" x14ac:dyDescent="0.15">
      <c r="Y82" s="447"/>
    </row>
    <row r="83" spans="25:25" x14ac:dyDescent="0.15">
      <c r="Y83" s="447"/>
    </row>
  </sheetData>
  <sheetProtection selectLockedCells="1"/>
  <mergeCells count="2">
    <mergeCell ref="S2:U2"/>
    <mergeCell ref="S3:U3"/>
  </mergeCells>
  <phoneticPr fontId="7"/>
  <dataValidations count="2">
    <dataValidation type="list" allowBlank="1" showInputMessage="1" showErrorMessage="1" sqref="K1:N1" xr:uid="{BEA8ACA3-9B4F-4A8E-AF95-0D28229A8794}">
      <formula1>"事業計画総括表,交付申請総括表,実績報告総括表"</formula1>
    </dataValidation>
    <dataValidation type="list" allowBlank="1" showInputMessage="1" showErrorMessage="1" sqref="J7:J78" xr:uid="{5E40ECAA-F001-435E-AF2A-89F12380512C}">
      <formula1>INDIRECT(I7)</formula1>
    </dataValidation>
  </dataValidations>
  <pageMargins left="0.70866141732283472" right="0.70866141732283472" top="0.74803149606299213" bottom="0.74803149606299213" header="0.31496062992125984" footer="0.31496062992125984"/>
  <pageSetup paperSize="9" scale="9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5A8F-6E34-4A04-98F3-8108DFFDABCD}">
  <dimension ref="A1:G47"/>
  <sheetViews>
    <sheetView showGridLines="0" view="pageBreakPreview" topLeftCell="A12" zoomScaleNormal="100" zoomScaleSheetLayoutView="100" workbookViewId="0">
      <selection activeCell="J41" sqref="J41"/>
    </sheetView>
  </sheetViews>
  <sheetFormatPr defaultColWidth="9" defaultRowHeight="14.25" x14ac:dyDescent="0.15"/>
  <cols>
    <col min="1" max="1" width="20.125" style="455" customWidth="1"/>
    <col min="2" max="2" width="19.5" style="455" customWidth="1"/>
    <col min="3" max="7" width="20.5" style="455" customWidth="1"/>
    <col min="8" max="16384" width="9" style="455"/>
  </cols>
  <sheetData>
    <row r="1" spans="1:7" s="454" customFormat="1" ht="16.5" x14ac:dyDescent="0.15">
      <c r="A1" s="453" t="s">
        <v>217</v>
      </c>
      <c r="B1" s="453"/>
      <c r="C1" s="453"/>
      <c r="D1" s="453"/>
      <c r="E1" s="453"/>
      <c r="F1" s="453"/>
    </row>
    <row r="3" spans="1:7" x14ac:dyDescent="0.15">
      <c r="A3" s="455" t="s">
        <v>218</v>
      </c>
      <c r="F3" s="456" t="s">
        <v>219</v>
      </c>
      <c r="G3" s="477">
        <f>+様式１!D6</f>
        <v>0</v>
      </c>
    </row>
    <row r="5" spans="1:7" x14ac:dyDescent="0.15">
      <c r="A5" s="455" t="s">
        <v>220</v>
      </c>
      <c r="B5" s="457"/>
      <c r="C5" s="458" t="s">
        <v>31</v>
      </c>
      <c r="D5" s="457"/>
      <c r="E5" s="459" t="s">
        <v>221</v>
      </c>
      <c r="F5" s="460"/>
      <c r="G5" s="455" t="s">
        <v>39</v>
      </c>
    </row>
    <row r="7" spans="1:7" x14ac:dyDescent="0.15">
      <c r="A7" s="455" t="s">
        <v>222</v>
      </c>
      <c r="G7" s="461"/>
    </row>
    <row r="8" spans="1:7" s="478" customFormat="1" ht="17.100000000000001" customHeight="1" x14ac:dyDescent="0.15">
      <c r="A8" s="477" t="s">
        <v>105</v>
      </c>
      <c r="B8" s="477" t="s">
        <v>223</v>
      </c>
      <c r="C8" s="659" t="s">
        <v>224</v>
      </c>
      <c r="D8" s="660"/>
      <c r="E8" s="660"/>
      <c r="F8" s="660"/>
      <c r="G8" s="661"/>
    </row>
    <row r="9" spans="1:7" s="478" customFormat="1" ht="17.100000000000001" customHeight="1" x14ac:dyDescent="0.15">
      <c r="A9" s="479"/>
      <c r="B9" s="480" t="s">
        <v>33</v>
      </c>
      <c r="C9" s="662"/>
      <c r="D9" s="663"/>
      <c r="E9" s="663"/>
      <c r="F9" s="663"/>
      <c r="G9" s="664"/>
    </row>
    <row r="10" spans="1:7" x14ac:dyDescent="0.15">
      <c r="A10" s="463" t="s">
        <v>225</v>
      </c>
      <c r="B10" s="464"/>
      <c r="C10" s="665"/>
      <c r="D10" s="666"/>
      <c r="E10" s="666"/>
      <c r="F10" s="666"/>
      <c r="G10" s="667"/>
    </row>
    <row r="11" spans="1:7" x14ac:dyDescent="0.15">
      <c r="A11" s="463" t="s">
        <v>226</v>
      </c>
      <c r="B11" s="464"/>
      <c r="C11" s="665"/>
      <c r="D11" s="666"/>
      <c r="E11" s="666"/>
      <c r="F11" s="666"/>
      <c r="G11" s="667"/>
    </row>
    <row r="12" spans="1:7" x14ac:dyDescent="0.15">
      <c r="A12" s="463" t="s">
        <v>227</v>
      </c>
      <c r="B12" s="464"/>
      <c r="C12" s="665"/>
      <c r="D12" s="666"/>
      <c r="E12" s="666"/>
      <c r="F12" s="666"/>
      <c r="G12" s="667"/>
    </row>
    <row r="13" spans="1:7" x14ac:dyDescent="0.15">
      <c r="A13" s="463" t="s">
        <v>228</v>
      </c>
      <c r="B13" s="464"/>
      <c r="C13" s="665"/>
      <c r="D13" s="666"/>
      <c r="E13" s="666"/>
      <c r="F13" s="666"/>
      <c r="G13" s="667"/>
    </row>
    <row r="14" spans="1:7" x14ac:dyDescent="0.15">
      <c r="A14" s="463" t="s">
        <v>229</v>
      </c>
      <c r="B14" s="464"/>
      <c r="C14" s="665"/>
      <c r="D14" s="666"/>
      <c r="E14" s="666"/>
      <c r="F14" s="666"/>
      <c r="G14" s="667"/>
    </row>
    <row r="15" spans="1:7" x14ac:dyDescent="0.15">
      <c r="A15" s="463" t="s">
        <v>230</v>
      </c>
      <c r="B15" s="464"/>
      <c r="C15" s="665"/>
      <c r="D15" s="666"/>
      <c r="E15" s="666"/>
      <c r="F15" s="666"/>
      <c r="G15" s="667"/>
    </row>
    <row r="16" spans="1:7" x14ac:dyDescent="0.15">
      <c r="A16" s="463" t="s">
        <v>231</v>
      </c>
      <c r="B16" s="464"/>
      <c r="C16" s="665"/>
      <c r="D16" s="666"/>
      <c r="E16" s="666"/>
      <c r="F16" s="666"/>
      <c r="G16" s="667"/>
    </row>
    <row r="17" spans="1:7" x14ac:dyDescent="0.15">
      <c r="A17" s="463" t="s">
        <v>232</v>
      </c>
      <c r="B17" s="464"/>
      <c r="C17" s="665"/>
      <c r="D17" s="666"/>
      <c r="E17" s="666"/>
      <c r="F17" s="666"/>
      <c r="G17" s="667"/>
    </row>
    <row r="18" spans="1:7" x14ac:dyDescent="0.15">
      <c r="A18" s="463" t="s">
        <v>233</v>
      </c>
      <c r="B18" s="464"/>
      <c r="C18" s="665"/>
      <c r="D18" s="666"/>
      <c r="E18" s="666"/>
      <c r="F18" s="666"/>
      <c r="G18" s="667"/>
    </row>
    <row r="19" spans="1:7" x14ac:dyDescent="0.15">
      <c r="A19" s="463" t="s">
        <v>234</v>
      </c>
      <c r="B19" s="464"/>
      <c r="C19" s="665"/>
      <c r="D19" s="666"/>
      <c r="E19" s="666"/>
      <c r="F19" s="666"/>
      <c r="G19" s="667"/>
    </row>
    <row r="20" spans="1:7" x14ac:dyDescent="0.15">
      <c r="A20" s="463" t="s">
        <v>235</v>
      </c>
      <c r="B20" s="464"/>
      <c r="C20" s="665"/>
      <c r="D20" s="666"/>
      <c r="E20" s="666"/>
      <c r="F20" s="666"/>
      <c r="G20" s="667"/>
    </row>
    <row r="21" spans="1:7" x14ac:dyDescent="0.15">
      <c r="A21" s="463" t="s">
        <v>236</v>
      </c>
      <c r="B21" s="464"/>
      <c r="C21" s="665"/>
      <c r="D21" s="666"/>
      <c r="E21" s="666"/>
      <c r="F21" s="666"/>
      <c r="G21" s="667"/>
    </row>
    <row r="22" spans="1:7" x14ac:dyDescent="0.15">
      <c r="A22" s="465" t="s">
        <v>237</v>
      </c>
      <c r="B22" s="464"/>
      <c r="C22" s="665"/>
      <c r="D22" s="666"/>
      <c r="E22" s="666"/>
      <c r="F22" s="666"/>
      <c r="G22" s="667"/>
    </row>
    <row r="23" spans="1:7" x14ac:dyDescent="0.15">
      <c r="A23" s="465" t="s">
        <v>238</v>
      </c>
      <c r="B23" s="464"/>
      <c r="C23" s="665"/>
      <c r="D23" s="666"/>
      <c r="E23" s="666"/>
      <c r="F23" s="666"/>
      <c r="G23" s="667"/>
    </row>
    <row r="24" spans="1:7" ht="17.100000000000001" customHeight="1" x14ac:dyDescent="0.15">
      <c r="A24" s="466" t="s">
        <v>239</v>
      </c>
      <c r="B24" s="467"/>
      <c r="C24" s="665"/>
      <c r="D24" s="666"/>
      <c r="E24" s="666"/>
      <c r="F24" s="666"/>
      <c r="G24" s="667"/>
    </row>
    <row r="25" spans="1:7" s="478" customFormat="1" ht="17.100000000000001" customHeight="1" x14ac:dyDescent="0.15">
      <c r="A25" s="477" t="s">
        <v>240</v>
      </c>
      <c r="B25" s="481">
        <f>SUM(B10:B24)</f>
        <v>0</v>
      </c>
      <c r="C25" s="668" t="s">
        <v>241</v>
      </c>
      <c r="D25" s="669"/>
      <c r="E25" s="669"/>
      <c r="F25" s="669"/>
      <c r="G25" s="670"/>
    </row>
    <row r="26" spans="1:7" s="478" customFormat="1" ht="17.100000000000001" customHeight="1" x14ac:dyDescent="0.15">
      <c r="A26" s="482" t="s">
        <v>242</v>
      </c>
      <c r="B26" s="481"/>
      <c r="C26" s="671"/>
      <c r="D26" s="672"/>
      <c r="E26" s="672"/>
      <c r="F26" s="672"/>
      <c r="G26" s="673"/>
    </row>
    <row r="27" spans="1:7" ht="17.100000000000001" customHeight="1" x14ac:dyDescent="0.15">
      <c r="A27" s="456"/>
      <c r="B27" s="468"/>
      <c r="C27" s="674"/>
      <c r="D27" s="675"/>
      <c r="E27" s="675"/>
      <c r="F27" s="675"/>
      <c r="G27" s="676"/>
    </row>
    <row r="28" spans="1:7" s="478" customFormat="1" ht="16.5" customHeight="1" x14ac:dyDescent="0.15">
      <c r="A28" s="477" t="s">
        <v>243</v>
      </c>
      <c r="B28" s="483">
        <f>SUM(B25:B27)</f>
        <v>0</v>
      </c>
      <c r="C28" s="679"/>
      <c r="D28" s="680"/>
      <c r="E28" s="680"/>
      <c r="F28" s="680"/>
      <c r="G28" s="681"/>
    </row>
    <row r="29" spans="1:7" ht="16.5" customHeight="1" x14ac:dyDescent="0.15">
      <c r="A29" s="455" t="s">
        <v>244</v>
      </c>
      <c r="B29" s="469"/>
      <c r="C29" s="470"/>
      <c r="D29" s="470"/>
      <c r="E29" s="470"/>
      <c r="F29" s="470"/>
      <c r="G29" s="470"/>
    </row>
    <row r="30" spans="1:7" ht="17.100000000000001" customHeight="1" x14ac:dyDescent="0.15">
      <c r="A30" s="471"/>
      <c r="B30" s="461"/>
      <c r="C30" s="472"/>
      <c r="D30" s="472"/>
      <c r="E30" s="472"/>
      <c r="F30" s="472"/>
      <c r="G30" s="471"/>
    </row>
    <row r="31" spans="1:7" ht="17.100000000000001" customHeight="1" x14ac:dyDescent="0.15">
      <c r="A31" s="471" t="s">
        <v>245</v>
      </c>
      <c r="B31" s="461"/>
      <c r="C31" s="472"/>
      <c r="D31" s="472"/>
      <c r="E31" s="472"/>
      <c r="F31" s="472"/>
      <c r="G31" s="472"/>
    </row>
    <row r="32" spans="1:7" ht="17.100000000000001" customHeight="1" x14ac:dyDescent="0.15">
      <c r="A32" s="456" t="s">
        <v>105</v>
      </c>
      <c r="B32" s="473" t="s">
        <v>246</v>
      </c>
      <c r="C32" s="674"/>
      <c r="D32" s="675"/>
      <c r="E32" s="675"/>
      <c r="F32" s="675"/>
      <c r="G32" s="676"/>
    </row>
    <row r="33" spans="1:7" ht="17.100000000000001" customHeight="1" x14ac:dyDescent="0.15">
      <c r="A33" s="474"/>
      <c r="B33" s="462" t="s">
        <v>247</v>
      </c>
      <c r="C33" s="682"/>
      <c r="D33" s="683"/>
      <c r="E33" s="683"/>
      <c r="F33" s="683"/>
      <c r="G33" s="684"/>
    </row>
    <row r="34" spans="1:7" ht="17.100000000000001" customHeight="1" x14ac:dyDescent="0.15">
      <c r="A34" s="475" t="s">
        <v>372</v>
      </c>
      <c r="B34" s="467">
        <v>0</v>
      </c>
      <c r="C34" s="685"/>
      <c r="D34" s="686"/>
      <c r="E34" s="686"/>
      <c r="F34" s="686"/>
      <c r="G34" s="687"/>
    </row>
    <row r="35" spans="1:7" x14ac:dyDescent="0.15">
      <c r="A35" s="456" t="s">
        <v>240</v>
      </c>
      <c r="B35" s="468">
        <f>SUM(B34)</f>
        <v>0</v>
      </c>
      <c r="C35" s="688" t="s">
        <v>248</v>
      </c>
      <c r="D35" s="689"/>
      <c r="E35" s="689"/>
      <c r="F35" s="689"/>
      <c r="G35" s="690"/>
    </row>
    <row r="36" spans="1:7" x14ac:dyDescent="0.15">
      <c r="C36" s="471"/>
      <c r="D36" s="471"/>
      <c r="E36" s="471"/>
      <c r="F36" s="471"/>
      <c r="G36" s="471"/>
    </row>
    <row r="37" spans="1:7" x14ac:dyDescent="0.15">
      <c r="A37" s="455" t="s">
        <v>249</v>
      </c>
      <c r="B37" s="476">
        <f>+B25-B35</f>
        <v>0</v>
      </c>
      <c r="C37" s="677" t="s">
        <v>376</v>
      </c>
      <c r="D37" s="678"/>
      <c r="E37" s="678"/>
      <c r="F37" s="678"/>
      <c r="G37" s="678"/>
    </row>
    <row r="38" spans="1:7" x14ac:dyDescent="0.15">
      <c r="C38" s="471"/>
      <c r="D38" s="471"/>
      <c r="E38" s="471"/>
      <c r="F38" s="471"/>
      <c r="G38" s="471"/>
    </row>
    <row r="40" spans="1:7" x14ac:dyDescent="0.15">
      <c r="A40" s="455" t="s">
        <v>250</v>
      </c>
      <c r="B40" s="469"/>
      <c r="C40" s="469"/>
      <c r="D40" s="469"/>
      <c r="E40" s="469"/>
      <c r="F40" s="469"/>
      <c r="G40" s="469"/>
    </row>
    <row r="41" spans="1:7" ht="14.25" customHeight="1" x14ac:dyDescent="0.15">
      <c r="A41" s="658" t="s">
        <v>251</v>
      </c>
      <c r="B41" s="658"/>
      <c r="C41" s="658"/>
      <c r="D41" s="658"/>
      <c r="E41" s="658"/>
      <c r="F41" s="658"/>
      <c r="G41" s="658"/>
    </row>
    <row r="42" spans="1:7" x14ac:dyDescent="0.15">
      <c r="A42" s="658"/>
      <c r="B42" s="658"/>
      <c r="C42" s="658"/>
      <c r="D42" s="658"/>
      <c r="E42" s="658"/>
      <c r="F42" s="658"/>
      <c r="G42" s="658"/>
    </row>
    <row r="43" spans="1:7" x14ac:dyDescent="0.15">
      <c r="A43" s="658"/>
      <c r="B43" s="658"/>
      <c r="C43" s="658"/>
      <c r="D43" s="658"/>
      <c r="E43" s="658"/>
      <c r="F43" s="658"/>
      <c r="G43" s="658"/>
    </row>
    <row r="44" spans="1:7" x14ac:dyDescent="0.15">
      <c r="A44" s="455" t="s">
        <v>252</v>
      </c>
      <c r="B44" s="469"/>
      <c r="C44" s="469"/>
      <c r="D44" s="469"/>
      <c r="E44" s="469"/>
      <c r="F44" s="469"/>
      <c r="G44" s="469"/>
    </row>
    <row r="45" spans="1:7" x14ac:dyDescent="0.15">
      <c r="B45" s="469"/>
      <c r="C45" s="469"/>
      <c r="D45" s="469"/>
      <c r="E45" s="469"/>
      <c r="F45" s="469"/>
      <c r="G45" s="469"/>
    </row>
    <row r="46" spans="1:7" x14ac:dyDescent="0.15">
      <c r="A46" s="455" t="s">
        <v>373</v>
      </c>
      <c r="B46" s="469"/>
      <c r="C46" s="469"/>
      <c r="D46" s="469"/>
      <c r="E46" s="469"/>
      <c r="F46" s="469"/>
      <c r="G46" s="469"/>
    </row>
    <row r="47" spans="1:7" x14ac:dyDescent="0.15">
      <c r="A47" s="455" t="s">
        <v>374</v>
      </c>
    </row>
  </sheetData>
  <sheetProtection selectLockedCells="1"/>
  <mergeCells count="27">
    <mergeCell ref="C37:G37"/>
    <mergeCell ref="C28:G28"/>
    <mergeCell ref="C32:G32"/>
    <mergeCell ref="C33:G33"/>
    <mergeCell ref="C34:G34"/>
    <mergeCell ref="C35:G35"/>
    <mergeCell ref="C23:G23"/>
    <mergeCell ref="C24:G24"/>
    <mergeCell ref="C25:G25"/>
    <mergeCell ref="C26:G26"/>
    <mergeCell ref="C27:G27"/>
    <mergeCell ref="A41:G43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</mergeCells>
  <phoneticPr fontId="7"/>
  <pageMargins left="0.70866141732283472" right="0.70866141732283472" top="0.74803149606299213" bottom="0.74803149606299213" header="0.31496062992125984" footer="0.31496062992125984"/>
  <pageSetup paperSize="9" scale="90" orientation="landscape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7C31A-C292-4B21-8BFD-023E537D9B9F}">
  <dimension ref="B1:N21"/>
  <sheetViews>
    <sheetView showGridLines="0" tabSelected="1" view="pageBreakPreview" zoomScaleNormal="100" zoomScaleSheetLayoutView="100" workbookViewId="0">
      <selection activeCell="K19" sqref="K19"/>
    </sheetView>
  </sheetViews>
  <sheetFormatPr defaultColWidth="9" defaultRowHeight="13.5" x14ac:dyDescent="0.15"/>
  <cols>
    <col min="1" max="1" width="2.5" style="487" customWidth="1"/>
    <col min="2" max="2" width="13.625" style="486" customWidth="1"/>
    <col min="3" max="3" width="5.5" style="486" customWidth="1"/>
    <col min="4" max="4" width="46.5" style="486" customWidth="1"/>
    <col min="5" max="5" width="9.625" style="486" customWidth="1"/>
    <col min="6" max="6" width="13.5" style="486" customWidth="1"/>
    <col min="7" max="7" width="4.5" style="486" customWidth="1"/>
    <col min="8" max="8" width="9" style="486"/>
    <col min="9" max="9" width="3.5" style="486" customWidth="1"/>
    <col min="10" max="10" width="11" style="486" customWidth="1"/>
    <col min="11" max="11" width="2.5" style="486" customWidth="1"/>
    <col min="12" max="12" width="3.5" style="486" customWidth="1"/>
    <col min="13" max="13" width="12.5" style="486" customWidth="1"/>
    <col min="14" max="14" width="7.375" style="487" customWidth="1"/>
    <col min="15" max="15" width="17.125" style="487" customWidth="1"/>
    <col min="16" max="16384" width="9" style="487"/>
  </cols>
  <sheetData>
    <row r="1" spans="2:14" s="485" customFormat="1" ht="16.5" x14ac:dyDescent="0.15">
      <c r="B1" s="453" t="s">
        <v>253</v>
      </c>
      <c r="C1" s="453"/>
      <c r="D1" s="484"/>
      <c r="E1" s="484"/>
      <c r="F1" s="484"/>
      <c r="G1" s="484"/>
      <c r="H1" s="484"/>
      <c r="I1" s="484"/>
      <c r="J1" s="484"/>
      <c r="K1" s="484"/>
      <c r="L1" s="484"/>
      <c r="M1" s="484"/>
    </row>
    <row r="3" spans="2:14" x14ac:dyDescent="0.15">
      <c r="B3" s="486" t="s">
        <v>254</v>
      </c>
    </row>
    <row r="5" spans="2:14" x14ac:dyDescent="0.15">
      <c r="B5" s="488" t="s">
        <v>255</v>
      </c>
      <c r="C5" s="697" t="s">
        <v>256</v>
      </c>
      <c r="D5" s="698"/>
      <c r="E5" s="698"/>
      <c r="F5" s="698"/>
      <c r="G5" s="698"/>
      <c r="H5" s="698"/>
      <c r="I5" s="698"/>
      <c r="J5" s="698"/>
      <c r="K5" s="698"/>
      <c r="L5" s="698"/>
      <c r="M5" s="699"/>
    </row>
    <row r="6" spans="2:14" ht="13.5" customHeight="1" x14ac:dyDescent="0.15">
      <c r="B6" s="489" t="s">
        <v>257</v>
      </c>
      <c r="C6" s="700" t="s">
        <v>258</v>
      </c>
      <c r="D6" s="701"/>
      <c r="E6" s="500"/>
      <c r="F6" s="501"/>
      <c r="G6" s="501"/>
      <c r="H6" s="490"/>
      <c r="I6" s="490"/>
      <c r="J6" s="490"/>
      <c r="K6" s="490"/>
      <c r="L6" s="490"/>
      <c r="M6" s="511">
        <f>IFERROR(SUM(M9:M15),"")</f>
        <v>0</v>
      </c>
      <c r="N6" s="487" t="s">
        <v>259</v>
      </c>
    </row>
    <row r="7" spans="2:14" x14ac:dyDescent="0.15">
      <c r="B7" s="491"/>
      <c r="C7" s="702"/>
      <c r="D7" s="703"/>
      <c r="E7" s="502"/>
      <c r="F7" s="503"/>
      <c r="G7" s="503"/>
      <c r="M7" s="492"/>
      <c r="N7" s="519" t="s">
        <v>375</v>
      </c>
    </row>
    <row r="8" spans="2:14" x14ac:dyDescent="0.15">
      <c r="B8" s="491"/>
      <c r="C8" s="704" t="s">
        <v>260</v>
      </c>
      <c r="D8" s="705"/>
      <c r="E8" s="502"/>
      <c r="F8" s="503"/>
      <c r="G8" s="503"/>
      <c r="J8" s="486" t="s">
        <v>261</v>
      </c>
      <c r="M8" s="492"/>
    </row>
    <row r="9" spans="2:14" x14ac:dyDescent="0.15">
      <c r="B9" s="491"/>
      <c r="C9" s="691" t="s">
        <v>262</v>
      </c>
      <c r="D9" s="692"/>
      <c r="E9" s="502"/>
      <c r="F9" s="504">
        <v>6200000</v>
      </c>
      <c r="G9" s="505" t="s">
        <v>263</v>
      </c>
      <c r="H9" s="504">
        <v>71000</v>
      </c>
      <c r="I9" s="503" t="s">
        <v>264</v>
      </c>
      <c r="J9" s="493"/>
      <c r="K9" s="486" t="s">
        <v>265</v>
      </c>
      <c r="L9" s="503" t="s">
        <v>266</v>
      </c>
      <c r="M9" s="508" t="str">
        <f>IF(J9="","0",F9+(H9*J9))</f>
        <v>0</v>
      </c>
    </row>
    <row r="10" spans="2:14" x14ac:dyDescent="0.15">
      <c r="B10" s="491"/>
      <c r="C10" s="691" t="s">
        <v>267</v>
      </c>
      <c r="D10" s="692"/>
      <c r="E10" s="502"/>
      <c r="F10" s="503"/>
      <c r="G10" s="503"/>
      <c r="H10" s="503"/>
      <c r="I10" s="503"/>
      <c r="L10" s="503"/>
      <c r="M10" s="502"/>
    </row>
    <row r="11" spans="2:14" x14ac:dyDescent="0.15">
      <c r="B11" s="491"/>
      <c r="C11" s="691" t="s">
        <v>268</v>
      </c>
      <c r="D11" s="692"/>
      <c r="E11" s="502"/>
      <c r="F11" s="504">
        <v>6200000</v>
      </c>
      <c r="G11" s="505" t="s">
        <v>263</v>
      </c>
      <c r="H11" s="504">
        <v>77000</v>
      </c>
      <c r="I11" s="503" t="s">
        <v>264</v>
      </c>
      <c r="J11" s="493"/>
      <c r="K11" s="486" t="s">
        <v>265</v>
      </c>
      <c r="L11" s="503" t="s">
        <v>266</v>
      </c>
      <c r="M11" s="508" t="str">
        <f>IF(J11="","0",F11+(H11*J11))</f>
        <v>0</v>
      </c>
    </row>
    <row r="12" spans="2:14" x14ac:dyDescent="0.15">
      <c r="B12" s="491"/>
      <c r="C12" s="691" t="s">
        <v>269</v>
      </c>
      <c r="D12" s="692"/>
      <c r="E12" s="502"/>
      <c r="F12" s="503"/>
      <c r="G12" s="503"/>
      <c r="H12" s="503"/>
      <c r="I12" s="503"/>
      <c r="L12" s="503"/>
      <c r="M12" s="502"/>
    </row>
    <row r="13" spans="2:14" x14ac:dyDescent="0.15">
      <c r="B13" s="491"/>
      <c r="C13" s="691" t="s">
        <v>270</v>
      </c>
      <c r="D13" s="692"/>
      <c r="E13" s="502"/>
      <c r="F13" s="504">
        <v>6200000</v>
      </c>
      <c r="G13" s="505" t="s">
        <v>263</v>
      </c>
      <c r="H13" s="504">
        <v>87000</v>
      </c>
      <c r="I13" s="503" t="s">
        <v>264</v>
      </c>
      <c r="J13" s="493"/>
      <c r="K13" s="486" t="s">
        <v>265</v>
      </c>
      <c r="L13" s="503" t="s">
        <v>266</v>
      </c>
      <c r="M13" s="508" t="str">
        <f>IF(J13="","0",F13+(H13*J13))</f>
        <v>0</v>
      </c>
    </row>
    <row r="14" spans="2:14" x14ac:dyDescent="0.15">
      <c r="B14" s="491"/>
      <c r="C14" s="691" t="s">
        <v>271</v>
      </c>
      <c r="D14" s="692"/>
      <c r="E14" s="502"/>
      <c r="F14" s="503"/>
      <c r="G14" s="503"/>
      <c r="H14" s="486" t="s">
        <v>272</v>
      </c>
      <c r="L14" s="503"/>
      <c r="M14" s="502"/>
    </row>
    <row r="15" spans="2:14" x14ac:dyDescent="0.15">
      <c r="B15" s="491"/>
      <c r="C15" s="695" t="s">
        <v>273</v>
      </c>
      <c r="D15" s="696"/>
      <c r="E15" s="502"/>
      <c r="F15" s="504">
        <v>25000</v>
      </c>
      <c r="G15" s="503" t="s">
        <v>264</v>
      </c>
      <c r="H15" s="493"/>
      <c r="L15" s="503" t="s">
        <v>266</v>
      </c>
      <c r="M15" s="508">
        <f>F15*H15</f>
        <v>0</v>
      </c>
    </row>
    <row r="16" spans="2:14" x14ac:dyDescent="0.15">
      <c r="B16" s="491"/>
      <c r="C16" s="691" t="s">
        <v>274</v>
      </c>
      <c r="D16" s="692"/>
      <c r="E16" s="502"/>
      <c r="F16" s="503"/>
      <c r="G16" s="503"/>
      <c r="L16" s="503"/>
      <c r="M16" s="502"/>
    </row>
    <row r="17" spans="2:14" x14ac:dyDescent="0.15">
      <c r="B17" s="494"/>
      <c r="C17" s="693"/>
      <c r="D17" s="694"/>
      <c r="E17" s="506"/>
      <c r="F17" s="507"/>
      <c r="G17" s="507"/>
      <c r="H17" s="496"/>
      <c r="I17" s="496"/>
      <c r="J17" s="496"/>
      <c r="K17" s="496"/>
      <c r="L17" s="496"/>
      <c r="M17" s="495"/>
    </row>
    <row r="19" spans="2:14" x14ac:dyDescent="0.15">
      <c r="H19" s="497" t="s">
        <v>377</v>
      </c>
      <c r="I19" s="498"/>
      <c r="J19" s="498"/>
      <c r="K19" s="498"/>
      <c r="L19" s="499"/>
      <c r="M19" s="509">
        <f>IF(+'様式4-1'!B37="","",+'様式4-1'!B37)</f>
        <v>0</v>
      </c>
      <c r="N19" s="519" t="s">
        <v>275</v>
      </c>
    </row>
    <row r="20" spans="2:14" x14ac:dyDescent="0.15">
      <c r="H20" s="497" t="s">
        <v>378</v>
      </c>
      <c r="I20" s="498"/>
      <c r="J20" s="498"/>
      <c r="K20" s="498"/>
      <c r="L20" s="499"/>
      <c r="M20" s="509">
        <f>IF(M19="","",+MIN(M6,M19))</f>
        <v>0</v>
      </c>
      <c r="N20" s="519" t="s">
        <v>379</v>
      </c>
    </row>
    <row r="21" spans="2:14" x14ac:dyDescent="0.15">
      <c r="H21" s="497" t="s">
        <v>380</v>
      </c>
      <c r="I21" s="498"/>
      <c r="J21" s="498"/>
      <c r="K21" s="498"/>
      <c r="L21" s="499"/>
      <c r="M21" s="510">
        <f>IF(M20="","",ROUNDDOWN(+M20*0.666666666666667,-3))</f>
        <v>0</v>
      </c>
    </row>
  </sheetData>
  <sheetProtection selectLockedCells="1"/>
  <dataConsolidate/>
  <mergeCells count="13">
    <mergeCell ref="C5:M5"/>
    <mergeCell ref="C6:D6"/>
    <mergeCell ref="C7:D7"/>
    <mergeCell ref="C8:D8"/>
    <mergeCell ref="C9:D9"/>
    <mergeCell ref="C10:D10"/>
    <mergeCell ref="C17:D17"/>
    <mergeCell ref="C11:D11"/>
    <mergeCell ref="C12:D12"/>
    <mergeCell ref="C13:D13"/>
    <mergeCell ref="C14:D14"/>
    <mergeCell ref="C15:D15"/>
    <mergeCell ref="C16:D16"/>
  </mergeCells>
  <phoneticPr fontId="7"/>
  <dataValidations count="4">
    <dataValidation type="decimal" allowBlank="1" showInputMessage="1" showErrorMessage="1" sqref="J9" xr:uid="{120112B8-4A90-4EAB-AFFF-DC0F93900A3B}">
      <formula1>1</formula1>
      <formula2>129</formula2>
    </dataValidation>
    <dataValidation type="decimal" allowBlank="1" showInputMessage="1" showErrorMessage="1" sqref="J11" xr:uid="{98D8C70D-57DD-4382-8E43-D5413EDA09B8}">
      <formula1>130</formula1>
      <formula2>259</formula2>
    </dataValidation>
    <dataValidation type="decimal" allowBlank="1" showInputMessage="1" showErrorMessage="1" sqref="J13" xr:uid="{A1AA10F6-F8B9-4CB3-A30D-BD6F0149B11F}">
      <formula1>260</formula1>
      <formula2>366</formula2>
    </dataValidation>
    <dataValidation type="decimal" allowBlank="1" showInputMessage="1" showErrorMessage="1" sqref="H15" xr:uid="{709B2EE5-50C6-42BE-B6E0-07EE3C91C24B}">
      <formula1>1</formula1>
      <formula2>366</formula2>
    </dataValidation>
  </dataValidations>
  <pageMargins left="0.70866141732283472" right="0.70866141732283472" top="0.74803149606299213" bottom="0.74803149606299213" header="0.31496062992125984" footer="0.31496062992125984"/>
  <pageSetup paperSize="9" scale="90" fitToHeight="0" orientation="landscape" blackAndWhite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9EC7-E994-49D2-A2DD-C27064766022}">
  <dimension ref="B1:P40"/>
  <sheetViews>
    <sheetView view="pageBreakPreview" zoomScale="60" zoomScaleNormal="80" workbookViewId="0">
      <selection activeCell="K34" sqref="K34"/>
    </sheetView>
  </sheetViews>
  <sheetFormatPr defaultColWidth="9" defaultRowHeight="13.5" x14ac:dyDescent="0.15"/>
  <cols>
    <col min="1" max="1" width="9" style="16"/>
    <col min="2" max="2" width="53.625" style="16" customWidth="1"/>
    <col min="3" max="3" width="9" style="16"/>
    <col min="4" max="4" width="35.125" style="16" customWidth="1"/>
    <col min="5" max="10" width="9" style="16"/>
    <col min="11" max="11" width="37.5" style="16" customWidth="1"/>
    <col min="12" max="16384" width="9" style="16"/>
  </cols>
  <sheetData>
    <row r="1" spans="2:16" x14ac:dyDescent="0.15">
      <c r="B1" s="16" t="s">
        <v>276</v>
      </c>
      <c r="D1" s="16" t="s">
        <v>55</v>
      </c>
      <c r="F1" s="16" t="s">
        <v>277</v>
      </c>
      <c r="K1" s="16" t="s">
        <v>278</v>
      </c>
    </row>
    <row r="2" spans="2:16" ht="42" x14ac:dyDescent="0.15">
      <c r="L2" s="17" t="s">
        <v>279</v>
      </c>
      <c r="M2" s="18" t="s">
        <v>280</v>
      </c>
      <c r="N2" s="18" t="s">
        <v>281</v>
      </c>
      <c r="O2" s="18" t="s">
        <v>282</v>
      </c>
      <c r="P2" s="18" t="s">
        <v>283</v>
      </c>
    </row>
    <row r="3" spans="2:16" x14ac:dyDescent="0.15">
      <c r="B3" s="16" t="s">
        <v>284</v>
      </c>
      <c r="D3" s="16" t="s">
        <v>285</v>
      </c>
      <c r="F3" s="16" t="s">
        <v>286</v>
      </c>
      <c r="K3" s="16" t="s">
        <v>287</v>
      </c>
      <c r="L3" s="19" t="s">
        <v>288</v>
      </c>
      <c r="M3" s="20">
        <v>0.5</v>
      </c>
      <c r="N3" s="20" t="s">
        <v>289</v>
      </c>
      <c r="O3" s="20">
        <v>0.5</v>
      </c>
      <c r="P3" s="20">
        <v>1</v>
      </c>
    </row>
    <row r="4" spans="2:16" x14ac:dyDescent="0.15">
      <c r="B4" s="16" t="s">
        <v>290</v>
      </c>
      <c r="D4" s="16" t="s">
        <v>291</v>
      </c>
      <c r="F4" s="16" t="s">
        <v>292</v>
      </c>
      <c r="K4" s="16" t="s">
        <v>293</v>
      </c>
      <c r="L4" s="19" t="s">
        <v>288</v>
      </c>
      <c r="M4" s="20">
        <v>0.75</v>
      </c>
      <c r="N4" s="20" t="s">
        <v>294</v>
      </c>
      <c r="O4" s="20">
        <v>0.5</v>
      </c>
      <c r="P4" s="20">
        <v>0.66666666666666663</v>
      </c>
    </row>
    <row r="5" spans="2:16" x14ac:dyDescent="0.15">
      <c r="B5" s="16" t="s">
        <v>295</v>
      </c>
      <c r="D5" s="16" t="s">
        <v>296</v>
      </c>
      <c r="F5" s="16" t="s">
        <v>297</v>
      </c>
      <c r="K5" s="16" t="s">
        <v>298</v>
      </c>
      <c r="L5" s="19" t="s">
        <v>288</v>
      </c>
      <c r="M5" s="20">
        <v>0.33333333333333331</v>
      </c>
      <c r="N5" s="20" t="s">
        <v>294</v>
      </c>
      <c r="O5" s="20">
        <v>0.33333333333333331</v>
      </c>
      <c r="P5" s="20">
        <v>1</v>
      </c>
    </row>
    <row r="6" spans="2:16" x14ac:dyDescent="0.15">
      <c r="B6" s="16" t="s">
        <v>299</v>
      </c>
      <c r="D6" s="16" t="s">
        <v>300</v>
      </c>
      <c r="F6" s="16" t="s">
        <v>301</v>
      </c>
      <c r="K6" s="16" t="s">
        <v>302</v>
      </c>
      <c r="L6" s="19" t="s">
        <v>303</v>
      </c>
      <c r="M6" s="20" t="s">
        <v>304</v>
      </c>
      <c r="N6" s="20" t="s">
        <v>294</v>
      </c>
      <c r="O6" s="20">
        <v>0.5</v>
      </c>
      <c r="P6" s="20">
        <v>0.5</v>
      </c>
    </row>
    <row r="7" spans="2:16" x14ac:dyDescent="0.15">
      <c r="B7" s="16" t="s">
        <v>305</v>
      </c>
      <c r="D7" s="16" t="s">
        <v>306</v>
      </c>
      <c r="F7" s="16" t="s">
        <v>307</v>
      </c>
      <c r="K7" s="16" t="s">
        <v>308</v>
      </c>
      <c r="L7" s="19" t="s">
        <v>303</v>
      </c>
      <c r="M7" s="20" t="s">
        <v>304</v>
      </c>
      <c r="N7" s="20" t="s">
        <v>294</v>
      </c>
      <c r="O7" s="20">
        <v>0.5</v>
      </c>
      <c r="P7" s="20">
        <v>0.5</v>
      </c>
    </row>
    <row r="8" spans="2:16" x14ac:dyDescent="0.15">
      <c r="B8" s="16" t="s">
        <v>309</v>
      </c>
      <c r="F8" s="16" t="s">
        <v>310</v>
      </c>
      <c r="K8" s="16" t="s">
        <v>311</v>
      </c>
      <c r="L8" s="19" t="s">
        <v>312</v>
      </c>
      <c r="M8" s="20" t="s">
        <v>304</v>
      </c>
      <c r="N8" s="20" t="s">
        <v>294</v>
      </c>
      <c r="O8" s="20">
        <v>0.5</v>
      </c>
      <c r="P8" s="20">
        <v>0.5</v>
      </c>
    </row>
    <row r="9" spans="2:16" x14ac:dyDescent="0.15">
      <c r="B9" s="16" t="s">
        <v>313</v>
      </c>
      <c r="F9" s="16" t="s">
        <v>314</v>
      </c>
      <c r="K9" s="16" t="s">
        <v>315</v>
      </c>
      <c r="L9" s="19" t="s">
        <v>316</v>
      </c>
      <c r="M9" s="20">
        <v>0.66666666666666663</v>
      </c>
      <c r="N9" s="20" t="s">
        <v>294</v>
      </c>
      <c r="O9" s="20">
        <v>0.33333333333333331</v>
      </c>
      <c r="P9" s="20">
        <v>0.5</v>
      </c>
    </row>
    <row r="10" spans="2:16" x14ac:dyDescent="0.15">
      <c r="B10" s="16" t="s">
        <v>317</v>
      </c>
      <c r="F10" s="16" t="s">
        <v>318</v>
      </c>
      <c r="K10" s="16" t="s">
        <v>319</v>
      </c>
      <c r="L10" s="19" t="s">
        <v>316</v>
      </c>
      <c r="M10" s="20">
        <v>0.66666666666666663</v>
      </c>
      <c r="N10" s="20" t="s">
        <v>294</v>
      </c>
      <c r="O10" s="20">
        <v>0.33333333333333331</v>
      </c>
      <c r="P10" s="20">
        <v>0.5</v>
      </c>
    </row>
    <row r="11" spans="2:16" x14ac:dyDescent="0.15">
      <c r="B11" s="16" t="s">
        <v>320</v>
      </c>
      <c r="K11" s="16" t="s">
        <v>321</v>
      </c>
      <c r="L11" s="19" t="s">
        <v>288</v>
      </c>
      <c r="M11" s="20">
        <v>0.5</v>
      </c>
      <c r="N11" s="20" t="s">
        <v>294</v>
      </c>
      <c r="O11" s="20">
        <v>0.5</v>
      </c>
      <c r="P11" s="20">
        <v>1</v>
      </c>
    </row>
    <row r="12" spans="2:16" x14ac:dyDescent="0.15">
      <c r="B12" s="16" t="s">
        <v>322</v>
      </c>
      <c r="K12" s="16" t="s">
        <v>323</v>
      </c>
      <c r="L12" s="19" t="s">
        <v>288</v>
      </c>
      <c r="M12" s="20">
        <v>0.5</v>
      </c>
      <c r="N12" s="20" t="s">
        <v>294</v>
      </c>
      <c r="O12" s="20">
        <v>0.5</v>
      </c>
      <c r="P12" s="20">
        <v>1</v>
      </c>
    </row>
    <row r="13" spans="2:16" x14ac:dyDescent="0.15">
      <c r="B13" s="16" t="s">
        <v>324</v>
      </c>
      <c r="K13" s="16" t="s">
        <v>325</v>
      </c>
      <c r="L13" s="19" t="s">
        <v>288</v>
      </c>
      <c r="M13" s="20">
        <v>0.5</v>
      </c>
      <c r="N13" s="20" t="s">
        <v>294</v>
      </c>
      <c r="O13" s="20">
        <v>0.5</v>
      </c>
      <c r="P13" s="20">
        <v>1</v>
      </c>
    </row>
    <row r="14" spans="2:16" x14ac:dyDescent="0.15">
      <c r="B14" s="16" t="s">
        <v>326</v>
      </c>
      <c r="K14" s="16" t="s">
        <v>327</v>
      </c>
      <c r="L14" s="19" t="s">
        <v>312</v>
      </c>
      <c r="M14" s="20" t="s">
        <v>304</v>
      </c>
      <c r="N14" s="20" t="s">
        <v>328</v>
      </c>
      <c r="O14" s="20" t="s">
        <v>304</v>
      </c>
      <c r="P14" s="20">
        <v>1</v>
      </c>
    </row>
    <row r="15" spans="2:16" x14ac:dyDescent="0.15">
      <c r="B15" s="16" t="s">
        <v>329</v>
      </c>
      <c r="K15" s="16" t="s">
        <v>330</v>
      </c>
      <c r="L15" s="19" t="s">
        <v>288</v>
      </c>
      <c r="M15" s="20">
        <v>0.5</v>
      </c>
      <c r="N15" s="20" t="s">
        <v>294</v>
      </c>
      <c r="O15" s="20">
        <v>0.5</v>
      </c>
      <c r="P15" s="20">
        <v>1</v>
      </c>
    </row>
    <row r="16" spans="2:16" x14ac:dyDescent="0.15">
      <c r="B16" s="16" t="s">
        <v>331</v>
      </c>
      <c r="K16" s="16" t="s">
        <v>332</v>
      </c>
      <c r="L16" s="19" t="s">
        <v>288</v>
      </c>
      <c r="M16" s="20">
        <v>0.33333333333333331</v>
      </c>
      <c r="N16" s="20" t="s">
        <v>294</v>
      </c>
      <c r="O16" s="20">
        <v>0.33333333333333331</v>
      </c>
      <c r="P16" s="20">
        <v>1</v>
      </c>
    </row>
    <row r="17" spans="2:16" x14ac:dyDescent="0.15">
      <c r="B17" s="16" t="s">
        <v>333</v>
      </c>
      <c r="K17" s="16" t="s">
        <v>334</v>
      </c>
      <c r="L17" s="19" t="s">
        <v>316</v>
      </c>
      <c r="M17" s="20">
        <v>0.33333333333333331</v>
      </c>
      <c r="N17" s="20" t="s">
        <v>328</v>
      </c>
      <c r="O17" s="20">
        <v>0.33333333333333331</v>
      </c>
      <c r="P17" s="20">
        <v>0.33333333333333331</v>
      </c>
    </row>
    <row r="18" spans="2:16" x14ac:dyDescent="0.15">
      <c r="B18" s="16" t="s">
        <v>335</v>
      </c>
      <c r="K18" s="16" t="s">
        <v>336</v>
      </c>
      <c r="L18" s="19" t="s">
        <v>288</v>
      </c>
      <c r="M18" s="20">
        <v>0.66666666666666663</v>
      </c>
      <c r="N18" s="20" t="s">
        <v>294</v>
      </c>
      <c r="O18" s="20">
        <v>0.33333333333333331</v>
      </c>
      <c r="P18" s="20">
        <v>0.5</v>
      </c>
    </row>
    <row r="19" spans="2:16" x14ac:dyDescent="0.15">
      <c r="B19" s="16" t="s">
        <v>337</v>
      </c>
      <c r="K19" s="16" t="s">
        <v>338</v>
      </c>
      <c r="L19" s="20" t="s">
        <v>339</v>
      </c>
      <c r="M19" s="20" t="s">
        <v>340</v>
      </c>
      <c r="N19" s="20" t="s">
        <v>294</v>
      </c>
      <c r="O19" s="20">
        <v>0.5</v>
      </c>
      <c r="P19" s="20">
        <v>0.5</v>
      </c>
    </row>
    <row r="20" spans="2:16" x14ac:dyDescent="0.15">
      <c r="B20" s="16" t="s">
        <v>341</v>
      </c>
      <c r="K20" s="16" t="s">
        <v>342</v>
      </c>
      <c r="L20" s="19" t="s">
        <v>316</v>
      </c>
      <c r="M20" s="20">
        <v>0.5</v>
      </c>
      <c r="N20" s="20" t="s">
        <v>289</v>
      </c>
      <c r="O20" s="20">
        <v>0.33333333333333331</v>
      </c>
      <c r="P20" s="20">
        <v>0.66666666666666663</v>
      </c>
    </row>
    <row r="22" spans="2:16" x14ac:dyDescent="0.15">
      <c r="B22" s="16" t="s">
        <v>343</v>
      </c>
    </row>
    <row r="24" spans="2:16" x14ac:dyDescent="0.15">
      <c r="B24" s="16" t="s">
        <v>344</v>
      </c>
    </row>
    <row r="25" spans="2:16" x14ac:dyDescent="0.15">
      <c r="B25" s="16" t="s">
        <v>345</v>
      </c>
    </row>
    <row r="26" spans="2:16" x14ac:dyDescent="0.15">
      <c r="B26" s="16" t="s">
        <v>346</v>
      </c>
    </row>
    <row r="27" spans="2:16" x14ac:dyDescent="0.15">
      <c r="B27" s="16" t="s">
        <v>347</v>
      </c>
    </row>
    <row r="28" spans="2:16" x14ac:dyDescent="0.15">
      <c r="B28" s="16" t="s">
        <v>348</v>
      </c>
    </row>
    <row r="29" spans="2:16" x14ac:dyDescent="0.15">
      <c r="B29" s="16" t="s">
        <v>349</v>
      </c>
    </row>
    <row r="30" spans="2:16" x14ac:dyDescent="0.15">
      <c r="B30" s="16" t="s">
        <v>350</v>
      </c>
    </row>
    <row r="31" spans="2:16" x14ac:dyDescent="0.15">
      <c r="B31" s="16" t="s">
        <v>351</v>
      </c>
    </row>
    <row r="32" spans="2:16" x14ac:dyDescent="0.15">
      <c r="B32" s="16" t="s">
        <v>352</v>
      </c>
    </row>
    <row r="33" spans="2:2" x14ac:dyDescent="0.15">
      <c r="B33" s="16" t="s">
        <v>353</v>
      </c>
    </row>
    <row r="34" spans="2:2" x14ac:dyDescent="0.15">
      <c r="B34" s="16" t="s">
        <v>354</v>
      </c>
    </row>
    <row r="35" spans="2:2" x14ac:dyDescent="0.15">
      <c r="B35" s="16" t="s">
        <v>355</v>
      </c>
    </row>
    <row r="36" spans="2:2" x14ac:dyDescent="0.15">
      <c r="B36" s="16" t="s">
        <v>330</v>
      </c>
    </row>
    <row r="37" spans="2:2" x14ac:dyDescent="0.15">
      <c r="B37" s="16" t="s">
        <v>356</v>
      </c>
    </row>
    <row r="38" spans="2:2" x14ac:dyDescent="0.15">
      <c r="B38" s="16" t="s">
        <v>334</v>
      </c>
    </row>
    <row r="39" spans="2:2" x14ac:dyDescent="0.15">
      <c r="B39" s="16" t="s">
        <v>336</v>
      </c>
    </row>
    <row r="40" spans="2:2" x14ac:dyDescent="0.15">
      <c r="B40" s="16" t="s">
        <v>338</v>
      </c>
    </row>
  </sheetData>
  <phoneticPr fontId="7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8F38A-8A12-4FA4-A1BC-849893F74F21}">
  <dimension ref="A1:N24"/>
  <sheetViews>
    <sheetView view="pageBreakPreview" zoomScale="60" zoomScaleNormal="100" workbookViewId="0">
      <selection activeCell="C4" sqref="C4"/>
    </sheetView>
  </sheetViews>
  <sheetFormatPr defaultColWidth="9" defaultRowHeight="30" customHeight="1" x14ac:dyDescent="0.15"/>
  <cols>
    <col min="1" max="1" width="4.5" style="24" customWidth="1"/>
    <col min="2" max="2" width="12.5" style="24" customWidth="1"/>
    <col min="3" max="3" width="10.5" style="24" customWidth="1"/>
    <col min="4" max="4" width="18.5" style="24" customWidth="1"/>
    <col min="5" max="6" width="12.5" style="24" customWidth="1"/>
    <col min="7" max="7" width="12.5" style="25" customWidth="1"/>
    <col min="8" max="10" width="14.5" style="26" customWidth="1"/>
    <col min="11" max="11" width="14.5" style="24" customWidth="1"/>
    <col min="12" max="12" width="12.5" style="24" customWidth="1"/>
    <col min="13" max="16384" width="9" style="24"/>
  </cols>
  <sheetData>
    <row r="1" spans="1:14" s="21" customFormat="1" ht="30" customHeight="1" x14ac:dyDescent="0.15">
      <c r="B1" s="21" t="s">
        <v>3</v>
      </c>
      <c r="D1" s="21" t="s">
        <v>357</v>
      </c>
      <c r="G1" s="22"/>
      <c r="H1" s="23"/>
      <c r="I1" s="23"/>
      <c r="J1" s="23"/>
      <c r="N1" s="21" t="s">
        <v>3</v>
      </c>
    </row>
    <row r="2" spans="1:14" ht="18.75" x14ac:dyDescent="0.15">
      <c r="N2" s="21" t="s">
        <v>4</v>
      </c>
    </row>
    <row r="3" spans="1:14" ht="30" customHeight="1" x14ac:dyDescent="0.15">
      <c r="B3" s="27" t="s">
        <v>358</v>
      </c>
      <c r="C3" s="706"/>
      <c r="D3" s="706"/>
    </row>
    <row r="4" spans="1:14" ht="13.5" x14ac:dyDescent="0.15"/>
    <row r="5" spans="1:14" s="28" customFormat="1" ht="30" customHeight="1" x14ac:dyDescent="0.15">
      <c r="A5" s="723" t="s">
        <v>184</v>
      </c>
      <c r="B5" s="716" t="s">
        <v>359</v>
      </c>
      <c r="C5" s="716" t="s">
        <v>360</v>
      </c>
      <c r="D5" s="716" t="s">
        <v>361</v>
      </c>
      <c r="E5" s="716" t="s">
        <v>362</v>
      </c>
      <c r="F5" s="716" t="s">
        <v>363</v>
      </c>
      <c r="G5" s="718" t="s">
        <v>364</v>
      </c>
      <c r="H5" s="720" t="s">
        <v>365</v>
      </c>
      <c r="I5" s="721"/>
      <c r="J5" s="721"/>
      <c r="K5" s="722"/>
      <c r="L5" s="716" t="s">
        <v>107</v>
      </c>
    </row>
    <row r="6" spans="1:14" s="28" customFormat="1" ht="30" customHeight="1" x14ac:dyDescent="0.15">
      <c r="A6" s="724"/>
      <c r="B6" s="717"/>
      <c r="C6" s="717"/>
      <c r="D6" s="717"/>
      <c r="E6" s="717"/>
      <c r="F6" s="717"/>
      <c r="G6" s="719"/>
      <c r="H6" s="29" t="s">
        <v>366</v>
      </c>
      <c r="I6" s="29" t="s">
        <v>367</v>
      </c>
      <c r="J6" s="29" t="s">
        <v>368</v>
      </c>
      <c r="K6" s="30" t="s">
        <v>116</v>
      </c>
      <c r="L6" s="717"/>
    </row>
    <row r="7" spans="1:14" s="28" customFormat="1" ht="30" customHeight="1" x14ac:dyDescent="0.15">
      <c r="A7" s="31">
        <v>1</v>
      </c>
      <c r="B7" s="31">
        <f>+様式１!D14</f>
        <v>0</v>
      </c>
      <c r="C7" s="31" t="str">
        <f>+IF(様式１!D11="〇","承継","開設")</f>
        <v>開設</v>
      </c>
      <c r="D7" s="30">
        <f>+様式１!D6</f>
        <v>0</v>
      </c>
      <c r="E7" s="31">
        <f>+様式１!D7</f>
        <v>0</v>
      </c>
      <c r="F7" s="31">
        <f>+様式１!D9</f>
        <v>0</v>
      </c>
      <c r="G7" s="32">
        <f>+様式１!D12</f>
        <v>0</v>
      </c>
      <c r="H7" s="33" t="str">
        <f>+IF(様式１!D23="","",様式１!D23)</f>
        <v/>
      </c>
      <c r="I7" s="33" t="str">
        <f>+IF(様式１!D26="","",様式１!D26)</f>
        <v/>
      </c>
      <c r="J7" s="33">
        <f>+IF(様式１!D30="","",様式１!D30)</f>
        <v>0</v>
      </c>
      <c r="K7" s="33">
        <f>SUM(H7:J7)</f>
        <v>0</v>
      </c>
      <c r="L7" s="31"/>
      <c r="M7" s="34" t="s">
        <v>369</v>
      </c>
    </row>
    <row r="8" spans="1:14" ht="30" customHeight="1" x14ac:dyDescent="0.15">
      <c r="A8" s="31">
        <v>2</v>
      </c>
      <c r="B8" s="35"/>
      <c r="C8" s="35"/>
      <c r="D8" s="35"/>
      <c r="E8" s="35"/>
      <c r="F8" s="35"/>
      <c r="G8" s="36"/>
      <c r="H8" s="37"/>
      <c r="I8" s="37"/>
      <c r="J8" s="37"/>
      <c r="K8" s="35"/>
      <c r="L8" s="35"/>
    </row>
    <row r="9" spans="1:14" ht="30" customHeight="1" x14ac:dyDescent="0.15">
      <c r="A9" s="31">
        <v>3</v>
      </c>
      <c r="B9" s="35"/>
      <c r="C9" s="35"/>
      <c r="D9" s="35"/>
      <c r="E9" s="35"/>
      <c r="F9" s="35"/>
      <c r="G9" s="36"/>
      <c r="H9" s="37"/>
      <c r="I9" s="37"/>
      <c r="J9" s="37"/>
      <c r="K9" s="35"/>
      <c r="L9" s="35"/>
    </row>
    <row r="10" spans="1:14" ht="30" customHeight="1" x14ac:dyDescent="0.15">
      <c r="A10" s="31">
        <v>4</v>
      </c>
      <c r="B10" s="35"/>
      <c r="C10" s="35"/>
      <c r="D10" s="35"/>
      <c r="E10" s="35"/>
      <c r="F10" s="35"/>
      <c r="G10" s="36"/>
      <c r="H10" s="37"/>
      <c r="I10" s="37"/>
      <c r="J10" s="37"/>
      <c r="K10" s="35"/>
      <c r="L10" s="35"/>
    </row>
    <row r="11" spans="1:14" ht="30" customHeight="1" x14ac:dyDescent="0.15">
      <c r="A11" s="31">
        <v>5</v>
      </c>
      <c r="B11" s="35"/>
      <c r="C11" s="35"/>
      <c r="D11" s="35"/>
      <c r="E11" s="35"/>
      <c r="F11" s="35"/>
      <c r="G11" s="36"/>
      <c r="H11" s="37"/>
      <c r="I11" s="37"/>
      <c r="J11" s="37"/>
      <c r="K11" s="35"/>
      <c r="L11" s="35"/>
    </row>
    <row r="12" spans="1:14" ht="30" customHeight="1" x14ac:dyDescent="0.15">
      <c r="A12" s="31">
        <v>6</v>
      </c>
      <c r="B12" s="35"/>
      <c r="C12" s="35"/>
      <c r="D12" s="35"/>
      <c r="E12" s="35"/>
      <c r="F12" s="35"/>
      <c r="G12" s="36"/>
      <c r="H12" s="37"/>
      <c r="I12" s="37"/>
      <c r="J12" s="37"/>
      <c r="K12" s="35"/>
      <c r="L12" s="35"/>
    </row>
    <row r="13" spans="1:14" ht="30" customHeight="1" x14ac:dyDescent="0.15">
      <c r="A13" s="31">
        <v>7</v>
      </c>
      <c r="B13" s="35"/>
      <c r="C13" s="35"/>
      <c r="D13" s="35"/>
      <c r="E13" s="35"/>
      <c r="F13" s="35"/>
      <c r="G13" s="36"/>
      <c r="H13" s="37"/>
      <c r="I13" s="37"/>
      <c r="J13" s="37"/>
      <c r="K13" s="35"/>
      <c r="L13" s="35"/>
    </row>
    <row r="14" spans="1:14" ht="30" customHeight="1" x14ac:dyDescent="0.15">
      <c r="A14" s="31">
        <v>8</v>
      </c>
      <c r="B14" s="35"/>
      <c r="C14" s="35"/>
      <c r="D14" s="35"/>
      <c r="E14" s="35"/>
      <c r="F14" s="35"/>
      <c r="G14" s="36"/>
      <c r="H14" s="37"/>
      <c r="I14" s="37"/>
      <c r="J14" s="37"/>
      <c r="K14" s="35"/>
      <c r="L14" s="35"/>
    </row>
    <row r="15" spans="1:14" ht="30" customHeight="1" x14ac:dyDescent="0.15">
      <c r="A15" s="31">
        <v>9</v>
      </c>
      <c r="B15" s="35"/>
      <c r="C15" s="35"/>
      <c r="D15" s="35"/>
      <c r="E15" s="35"/>
      <c r="F15" s="35"/>
      <c r="G15" s="36"/>
      <c r="H15" s="37"/>
      <c r="I15" s="37"/>
      <c r="J15" s="37"/>
      <c r="K15" s="35"/>
      <c r="L15" s="35"/>
    </row>
    <row r="16" spans="1:14" ht="30" customHeight="1" x14ac:dyDescent="0.15">
      <c r="A16" s="31">
        <v>10</v>
      </c>
      <c r="B16" s="35"/>
      <c r="C16" s="35"/>
      <c r="D16" s="35"/>
      <c r="E16" s="35"/>
      <c r="F16" s="35"/>
      <c r="G16" s="36"/>
      <c r="H16" s="37"/>
      <c r="I16" s="37"/>
      <c r="J16" s="37"/>
      <c r="K16" s="35"/>
      <c r="L16" s="35"/>
    </row>
    <row r="17" spans="1:12" ht="30" customHeight="1" x14ac:dyDescent="0.15">
      <c r="A17" s="31"/>
      <c r="B17" s="35"/>
      <c r="C17" s="35"/>
      <c r="D17" s="35"/>
      <c r="E17" s="35"/>
      <c r="F17" s="35"/>
      <c r="G17" s="36"/>
      <c r="H17" s="37"/>
      <c r="I17" s="37"/>
      <c r="J17" s="37"/>
      <c r="K17" s="35"/>
      <c r="L17" s="35"/>
    </row>
    <row r="18" spans="1:12" ht="30" customHeight="1" x14ac:dyDescent="0.15">
      <c r="A18" s="31" t="s">
        <v>116</v>
      </c>
      <c r="B18" s="35"/>
      <c r="C18" s="35"/>
      <c r="D18" s="35"/>
      <c r="E18" s="35"/>
      <c r="F18" s="35"/>
      <c r="G18" s="36"/>
      <c r="H18" s="37">
        <f>SUM(H7:H17)</f>
        <v>0</v>
      </c>
      <c r="I18" s="37">
        <f t="shared" ref="I18:K18" si="0">SUM(I7:I17)</f>
        <v>0</v>
      </c>
      <c r="J18" s="37">
        <f t="shared" si="0"/>
        <v>0</v>
      </c>
      <c r="K18" s="37">
        <f t="shared" si="0"/>
        <v>0</v>
      </c>
      <c r="L18" s="35"/>
    </row>
    <row r="19" spans="1:12" ht="30" customHeight="1" x14ac:dyDescent="0.15">
      <c r="A19" s="38" t="s">
        <v>370</v>
      </c>
    </row>
    <row r="20" spans="1:12" ht="30" customHeight="1" x14ac:dyDescent="0.15">
      <c r="A20" s="707"/>
      <c r="B20" s="708"/>
      <c r="C20" s="708"/>
      <c r="D20" s="708"/>
      <c r="E20" s="708"/>
      <c r="F20" s="708"/>
      <c r="G20" s="708"/>
      <c r="H20" s="708"/>
      <c r="I20" s="708"/>
      <c r="J20" s="708"/>
      <c r="K20" s="708"/>
      <c r="L20" s="709"/>
    </row>
    <row r="21" spans="1:12" ht="30" customHeight="1" x14ac:dyDescent="0.15">
      <c r="A21" s="710"/>
      <c r="B21" s="711"/>
      <c r="C21" s="711"/>
      <c r="D21" s="711"/>
      <c r="E21" s="711"/>
      <c r="F21" s="711"/>
      <c r="G21" s="711"/>
      <c r="H21" s="711"/>
      <c r="I21" s="711"/>
      <c r="J21" s="711"/>
      <c r="K21" s="711"/>
      <c r="L21" s="712"/>
    </row>
    <row r="22" spans="1:12" ht="30" customHeight="1" x14ac:dyDescent="0.15">
      <c r="A22" s="710"/>
      <c r="B22" s="711"/>
      <c r="C22" s="711"/>
      <c r="D22" s="711"/>
      <c r="E22" s="711"/>
      <c r="F22" s="711"/>
      <c r="G22" s="711"/>
      <c r="H22" s="711"/>
      <c r="I22" s="711"/>
      <c r="J22" s="711"/>
      <c r="K22" s="711"/>
      <c r="L22" s="712"/>
    </row>
    <row r="23" spans="1:12" ht="30" customHeight="1" x14ac:dyDescent="0.15">
      <c r="A23" s="710"/>
      <c r="B23" s="711"/>
      <c r="C23" s="711"/>
      <c r="D23" s="711"/>
      <c r="E23" s="711"/>
      <c r="F23" s="711"/>
      <c r="G23" s="711"/>
      <c r="H23" s="711"/>
      <c r="I23" s="711"/>
      <c r="J23" s="711"/>
      <c r="K23" s="711"/>
      <c r="L23" s="712"/>
    </row>
    <row r="24" spans="1:12" ht="30" customHeight="1" x14ac:dyDescent="0.15">
      <c r="A24" s="713"/>
      <c r="B24" s="714"/>
      <c r="C24" s="714"/>
      <c r="D24" s="714"/>
      <c r="E24" s="714"/>
      <c r="F24" s="714"/>
      <c r="G24" s="714"/>
      <c r="H24" s="714"/>
      <c r="I24" s="714"/>
      <c r="J24" s="714"/>
      <c r="K24" s="714"/>
      <c r="L24" s="715"/>
    </row>
  </sheetData>
  <mergeCells count="11">
    <mergeCell ref="C3:D3"/>
    <mergeCell ref="A20:L24"/>
    <mergeCell ref="E5:E6"/>
    <mergeCell ref="F5:F6"/>
    <mergeCell ref="G5:G6"/>
    <mergeCell ref="L5:L6"/>
    <mergeCell ref="H5:K5"/>
    <mergeCell ref="A5:A6"/>
    <mergeCell ref="B5:B6"/>
    <mergeCell ref="C5:C6"/>
    <mergeCell ref="D5:D6"/>
  </mergeCells>
  <phoneticPr fontId="7"/>
  <dataValidations count="1">
    <dataValidation type="list" allowBlank="1" showInputMessage="1" showErrorMessage="1" sqref="B1" xr:uid="{C58994B5-372E-4BBF-B30E-6E25D494249C}">
      <formula1>$N$1:$N$2</formula1>
    </dataValidation>
  </dataValidation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4910B94871B084AA2F5FAD3F2BD73E7" ma:contentTypeVersion="14" ma:contentTypeDescription="新しいドキュメントを作成します。" ma:contentTypeScope="" ma:versionID="5bd82bd360066cb72b6058e4ec70f800">
  <xsd:schema xmlns:xsd="http://www.w3.org/2001/XMLSchema" xmlns:xs="http://www.w3.org/2001/XMLSchema" xmlns:p="http://schemas.microsoft.com/office/2006/metadata/properties" xmlns:ns2="e5ebb47a-0352-4e03-b042-53b593af585b" xmlns:ns3="7537adfa-287d-478e-b54a-ace02d6b6497" targetNamespace="http://schemas.microsoft.com/office/2006/metadata/properties" ma:root="true" ma:fieldsID="38a6fd949f95967fadaa460afe9fb1cd" ns2:_="" ns3:_="">
    <xsd:import namespace="e5ebb47a-0352-4e03-b042-53b593af585b"/>
    <xsd:import namespace="7537adfa-287d-478e-b54a-ace02d6b64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ebb47a-0352-4e03-b042-53b593af58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f17c7ce-d49b-420f-98be-9ce655d2e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7adfa-287d-478e-b54a-ace02d6b649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9ce79d3-6d14-42f0-a48f-1ee9d16eb060}" ma:internalName="TaxCatchAll" ma:showField="CatchAllData" ma:web="7537adfa-287d-478e-b54a-ace02d6b64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ebb47a-0352-4e03-b042-53b593af585b">
      <Terms xmlns="http://schemas.microsoft.com/office/infopath/2007/PartnerControls"/>
    </lcf76f155ced4ddcb4097134ff3c332f>
    <TaxCatchAll xmlns="7537adfa-287d-478e-b54a-ace02d6b6497" xsi:nil="true"/>
  </documentManagement>
</p:properties>
</file>

<file path=customXml/itemProps1.xml><?xml version="1.0" encoding="utf-8"?>
<ds:datastoreItem xmlns:ds="http://schemas.openxmlformats.org/officeDocument/2006/customXml" ds:itemID="{F197A953-DF51-4416-AE34-FC3B7CA593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ebb47a-0352-4e03-b042-53b593af585b"/>
    <ds:schemaRef ds:uri="7537adfa-287d-478e-b54a-ace02d6b6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A049F9-91FB-4FE1-8880-8022829ABB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8FA6E5-AA9B-4349-A2CD-99DB5F11351D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e5ebb47a-0352-4e03-b042-53b593af585b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7537adfa-287d-478e-b54a-ace02d6b649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様式１</vt:lpstr>
      <vt:lpstr>様式2-1</vt:lpstr>
      <vt:lpstr>様式2-2</vt:lpstr>
      <vt:lpstr>様式3-１</vt:lpstr>
      <vt:lpstr>様式3-2</vt:lpstr>
      <vt:lpstr>様式4-1</vt:lpstr>
      <vt:lpstr>様式4-2</vt:lpstr>
      <vt:lpstr>管理用（このシートは削除しないでください）</vt:lpstr>
      <vt:lpstr>管理用（このシートは削除しないでください）2</vt:lpstr>
      <vt:lpstr>'管理用（このシートは削除しないでください）2'!Print_Area</vt:lpstr>
      <vt:lpstr>様式１!Print_Area</vt:lpstr>
      <vt:lpstr>'様式2-1'!Print_Area</vt:lpstr>
      <vt:lpstr>'様式2-2'!Print_Area</vt:lpstr>
      <vt:lpstr>'様式3-１'!Print_Area</vt:lpstr>
      <vt:lpstr>'様式3-2'!Print_Area</vt:lpstr>
      <vt:lpstr>'様式4-1'!Print_Area</vt:lpstr>
      <vt:lpstr>'様式4-2'!Print_Area</vt:lpstr>
      <vt:lpstr>'様式2-2'!Print_Titles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厚生省本省</dc:creator>
  <cp:keywords/>
  <dc:description/>
  <cp:lastModifiedBy>伊藤 淳一</cp:lastModifiedBy>
  <cp:revision/>
  <cp:lastPrinted>2026-09-08T04:54:03Z</cp:lastPrinted>
  <dcterms:created xsi:type="dcterms:W3CDTF">2000-07-04T04:40:42Z</dcterms:created>
  <dcterms:modified xsi:type="dcterms:W3CDTF">2026-09-09T00:12:14Z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0x01010024910B94871B084AA2F5FAD3F2BD73E7</vt:lpwstr>
  </property>
  <property fmtid="{D5CDD505-2E9C-101B-9397-08002B2CF9AE}" pid="3" name="MediaServiceImageTags">
    <vt:lpwstr/>
  </property>
</Properties>
</file>