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fukuipref-my.sharepoint.com/personal/koukyoukentiku_pref_fukui_lg_jp/Documents/公共建築課共有/03　04_営繕必携/20 ○営繕工事内規集/201 営繕工事事務処理要領/HP公開用/R6.9.1 工事（週休2日実施要領改定に伴う変更、進捗報告書修正）/工事/"/>
    </mc:Choice>
  </mc:AlternateContent>
  <xr:revisionPtr revIDLastSave="12" documentId="13_ncr:1_{1F818EBA-8EAB-4599-8E1F-B4B47B0B3E2E}" xr6:coauthVersionLast="47" xr6:coauthVersionMax="47" xr10:uidLastSave="{56AFF3CA-27C4-468F-B76D-6442B8E0469F}"/>
  <bookViews>
    <workbookView xWindow="22920" yWindow="-9270" windowWidth="29040" windowHeight="15840" activeTab="1" xr2:uid="{00000000-000D-0000-FFFF-FFFF00000000}"/>
  </bookViews>
  <sheets>
    <sheet name="工事進捗状況報告書" sheetId="1" r:id="rId1"/>
    <sheet name="進捗表" sheetId="4" r:id="rId2"/>
    <sheet name="予定出来高表" sheetId="6" r:id="rId3"/>
    <sheet name="状況写真" sheetId="5" r:id="rId4"/>
    <sheet name="進捗表 (記入例)" sheetId="8" r:id="rId5"/>
  </sheets>
  <definedNames>
    <definedName name="_xlnm.Print_Area" localSheetId="0">工事進捗状況報告書!$A$1:$BA$76</definedName>
    <definedName name="_xlnm.Print_Area" localSheetId="3">状況写真!$A$1:$H$40</definedName>
    <definedName name="_xlnm.Print_Area" localSheetId="1">進捗表!$A$1:$AC$48</definedName>
    <definedName name="_xlnm.Print_Area" localSheetId="4">'進捗表 (記入例)'!$A$1:$AC$48</definedName>
    <definedName name="_xlnm.Print_Area" localSheetId="2">予定出来高表!$A$2:$BA$42</definedName>
    <definedName name="実績" localSheetId="4">OFFSET('進捗表 (記入例)'!$CO$6,0,0,COUNT('進捗表 (記入例)'!$CO:$CO))</definedName>
    <definedName name="実績">OFFSET(進捗表!$CO$6,0,0,COUNT(進捗表!$CO:$CO))</definedName>
    <definedName name="年月" localSheetId="4">OFFSET('進捗表 (記入例)'!$CM$6,0,0,COUNTA('進捗表 (記入例)'!$CM:$CM)-2)</definedName>
    <definedName name="年月">OFFSET(進捗表!$CM$6,0,0,COUNTA(進捗表!$CM:$CM)-2)</definedName>
    <definedName name="予定" localSheetId="4">OFFSET('進捗表 (記入例)'!$CN$6,0,0,COUNT('進捗表 (記入例)'!$CN:$CN))</definedName>
    <definedName name="予定">OFFSET(進捗表!$CN$6,0,0,COUNT(進捗表!$CN:$CN))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5" i="8" l="1"/>
  <c r="AG38" i="8"/>
  <c r="K45" i="8"/>
  <c r="AG39" i="8"/>
  <c r="CO26" i="4"/>
  <c r="CO25" i="4"/>
  <c r="CN25" i="4"/>
  <c r="CJ28" i="4"/>
  <c r="CH28" i="4"/>
  <c r="CF28" i="4"/>
  <c r="CD28" i="4"/>
  <c r="CB28" i="4"/>
  <c r="BZ28" i="4"/>
  <c r="N71" i="1"/>
  <c r="AE7" i="4"/>
  <c r="AP31" i="4" l="1"/>
  <c r="AR28" i="8"/>
  <c r="CO8" i="8" s="1"/>
  <c r="AT28" i="8"/>
  <c r="CO9" i="8" s="1"/>
  <c r="AV28" i="8"/>
  <c r="CO10" i="8" s="1"/>
  <c r="AX28" i="8"/>
  <c r="CO11" i="8" s="1"/>
  <c r="AZ28" i="8"/>
  <c r="CO12" i="8" s="1"/>
  <c r="BB28" i="8"/>
  <c r="CO13" i="8" s="1"/>
  <c r="BD28" i="8"/>
  <c r="CO14" i="8" s="1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Y44" i="8"/>
  <c r="AE43" i="8"/>
  <c r="AE42" i="8"/>
  <c r="AE41" i="8"/>
  <c r="AE40" i="8"/>
  <c r="AE39" i="8"/>
  <c r="AE38" i="8"/>
  <c r="AF36" i="8"/>
  <c r="E43" i="8" s="1"/>
  <c r="AA35" i="8"/>
  <c r="BX28" i="8"/>
  <c r="CO24" i="8" s="1"/>
  <c r="BV28" i="8"/>
  <c r="BT28" i="8"/>
  <c r="CO22" i="8" s="1"/>
  <c r="BR28" i="8"/>
  <c r="BP28" i="8"/>
  <c r="BN28" i="8"/>
  <c r="CO19" i="8" s="1"/>
  <c r="BL28" i="8"/>
  <c r="BJ28" i="8"/>
  <c r="CO17" i="8" s="1"/>
  <c r="BH28" i="8"/>
  <c r="CO16" i="8" s="1"/>
  <c r="BF28" i="8"/>
  <c r="AP28" i="8"/>
  <c r="CO23" i="8"/>
  <c r="CO21" i="8"/>
  <c r="CO20" i="8"/>
  <c r="CO18" i="8"/>
  <c r="CO15" i="8"/>
  <c r="CO7" i="8"/>
  <c r="AE7" i="8"/>
  <c r="AF7" i="8" s="1"/>
  <c r="Q42" i="8" l="1"/>
  <c r="CM7" i="8"/>
  <c r="G39" i="8"/>
  <c r="K40" i="8"/>
  <c r="O41" i="8"/>
  <c r="E38" i="8"/>
  <c r="I39" i="8"/>
  <c r="M40" i="8"/>
  <c r="Q41" i="8"/>
  <c r="E42" i="8"/>
  <c r="G43" i="8"/>
  <c r="E39" i="8"/>
  <c r="G38" i="8"/>
  <c r="K39" i="8"/>
  <c r="G42" i="8"/>
  <c r="AF42" i="8" s="1"/>
  <c r="U42" i="8" s="1"/>
  <c r="I43" i="8"/>
  <c r="I40" i="8"/>
  <c r="M41" i="8"/>
  <c r="O40" i="8"/>
  <c r="AE8" i="8"/>
  <c r="I38" i="8"/>
  <c r="M39" i="8"/>
  <c r="Q40" i="8"/>
  <c r="E41" i="8"/>
  <c r="S41" i="8" s="1"/>
  <c r="AG41" i="8" s="1"/>
  <c r="I42" i="8"/>
  <c r="K43" i="8"/>
  <c r="K38" i="8"/>
  <c r="O39" i="8"/>
  <c r="G41" i="8"/>
  <c r="AF41" i="8" s="1"/>
  <c r="U41" i="8" s="1"/>
  <c r="K42" i="8"/>
  <c r="M43" i="8"/>
  <c r="M38" i="8"/>
  <c r="Q39" i="8"/>
  <c r="E40" i="8"/>
  <c r="I41" i="8"/>
  <c r="M42" i="8"/>
  <c r="O43" i="8"/>
  <c r="O38" i="8"/>
  <c r="G40" i="8"/>
  <c r="AF40" i="8" s="1"/>
  <c r="U40" i="8" s="1"/>
  <c r="K41" i="8"/>
  <c r="O42" i="8"/>
  <c r="Q43" i="8"/>
  <c r="C43" i="8" s="1"/>
  <c r="W43" i="8" s="1"/>
  <c r="Q38" i="8"/>
  <c r="C38" i="8" s="1"/>
  <c r="S38" i="8" l="1"/>
  <c r="AF38" i="8"/>
  <c r="U38" i="8" s="1"/>
  <c r="W38" i="8" s="1"/>
  <c r="C39" i="8"/>
  <c r="AE9" i="8"/>
  <c r="CM8" i="8"/>
  <c r="AF8" i="8"/>
  <c r="S39" i="8"/>
  <c r="S40" i="8"/>
  <c r="AG40" i="8" s="1"/>
  <c r="AF43" i="8"/>
  <c r="U43" i="8" s="1"/>
  <c r="AF39" i="8"/>
  <c r="U39" i="8" s="1"/>
  <c r="S42" i="8"/>
  <c r="AB42" i="8"/>
  <c r="AG42" i="8" s="1"/>
  <c r="S43" i="8"/>
  <c r="CM9" i="8" l="1"/>
  <c r="AF9" i="8"/>
  <c r="AE10" i="8"/>
  <c r="AB43" i="8"/>
  <c r="AG43" i="8" s="1"/>
  <c r="Y45" i="8" s="1"/>
  <c r="AR31" i="8"/>
  <c r="C40" i="8"/>
  <c r="W39" i="8"/>
  <c r="W40" i="8" l="1"/>
  <c r="C41" i="8"/>
  <c r="AE11" i="8"/>
  <c r="CM10" i="8"/>
  <c r="AF10" i="8"/>
  <c r="AT31" i="8" l="1"/>
  <c r="AE12" i="8"/>
  <c r="AF11" i="8"/>
  <c r="CM11" i="8"/>
  <c r="W41" i="8"/>
  <c r="C42" i="8"/>
  <c r="W42" i="8" s="1"/>
  <c r="AV31" i="8" l="1"/>
  <c r="AE13" i="8"/>
  <c r="CM12" i="8"/>
  <c r="AF12" i="8"/>
  <c r="AX31" i="8" l="1"/>
  <c r="AF13" i="8"/>
  <c r="AE14" i="8"/>
  <c r="CM13" i="8"/>
  <c r="AF14" i="8" l="1"/>
  <c r="CM14" i="8"/>
  <c r="AE15" i="8"/>
  <c r="AZ31" i="8"/>
  <c r="AH15" i="8" l="1"/>
  <c r="BB31" i="8"/>
  <c r="AF15" i="8"/>
  <c r="AE16" i="8"/>
  <c r="CM15" i="8"/>
  <c r="AF16" i="8" l="1"/>
  <c r="AE17" i="8"/>
  <c r="CM16" i="8"/>
  <c r="BD31" i="8"/>
  <c r="AH16" i="8"/>
  <c r="AG15" i="8"/>
  <c r="BF29" i="8"/>
  <c r="BF27" i="8" l="1"/>
  <c r="CN15" i="8" s="1"/>
  <c r="BF31" i="8"/>
  <c r="AH17" i="8"/>
  <c r="AG16" i="8"/>
  <c r="BH29" i="8"/>
  <c r="CM17" i="8"/>
  <c r="AF17" i="8"/>
  <c r="AE18" i="8"/>
  <c r="AH18" i="8" l="1"/>
  <c r="BJ29" i="8"/>
  <c r="AG17" i="8"/>
  <c r="CM18" i="8"/>
  <c r="AF18" i="8"/>
  <c r="AE19" i="8"/>
  <c r="BH31" i="8"/>
  <c r="BH27" i="8"/>
  <c r="CN16" i="8" s="1"/>
  <c r="BJ31" i="8" l="1"/>
  <c r="BJ27" i="8"/>
  <c r="CN17" i="8" s="1"/>
  <c r="AE20" i="8"/>
  <c r="AF19" i="8"/>
  <c r="BL29" i="8"/>
  <c r="AH19" i="8"/>
  <c r="AG18" i="8"/>
  <c r="AE43" i="4"/>
  <c r="AE42" i="4"/>
  <c r="AE41" i="4"/>
  <c r="AE40" i="4"/>
  <c r="AE38" i="4"/>
  <c r="AE39" i="4"/>
  <c r="AR28" i="4"/>
  <c r="CO8" i="4" s="1"/>
  <c r="AT28" i="4"/>
  <c r="CO9" i="4" s="1"/>
  <c r="AV28" i="4"/>
  <c r="CO10" i="4" s="1"/>
  <c r="AX28" i="4"/>
  <c r="CO11" i="4" s="1"/>
  <c r="AZ28" i="4"/>
  <c r="CO12" i="4" s="1"/>
  <c r="BB28" i="4"/>
  <c r="CO13" i="4" s="1"/>
  <c r="BD28" i="4"/>
  <c r="CO14" i="4" s="1"/>
  <c r="BF28" i="4"/>
  <c r="CO15" i="4" s="1"/>
  <c r="BH28" i="4"/>
  <c r="CO16" i="4" s="1"/>
  <c r="BJ28" i="4"/>
  <c r="CO17" i="4" s="1"/>
  <c r="BL28" i="4"/>
  <c r="CO18" i="4" s="1"/>
  <c r="BP28" i="4"/>
  <c r="CO20" i="4" s="1"/>
  <c r="BR28" i="4"/>
  <c r="CO21" i="4" s="1"/>
  <c r="BT28" i="4"/>
  <c r="CO22" i="4" s="1"/>
  <c r="BV28" i="4"/>
  <c r="CO23" i="4" s="1"/>
  <c r="BX28" i="4"/>
  <c r="CO24" i="4" s="1"/>
  <c r="BN28" i="4"/>
  <c r="CO19" i="4" s="1"/>
  <c r="AP28" i="4"/>
  <c r="CO7" i="4" s="1"/>
  <c r="AF7" i="4"/>
  <c r="AG7" i="4"/>
  <c r="AH7" i="4"/>
  <c r="AP29" i="4"/>
  <c r="E8" i="6" s="1"/>
  <c r="AR5" i="4"/>
  <c r="G5" i="4"/>
  <c r="D40" i="6"/>
  <c r="T40" i="6" s="1"/>
  <c r="D39" i="6"/>
  <c r="D38" i="6"/>
  <c r="AB38" i="6" s="1"/>
  <c r="D37" i="6"/>
  <c r="X37" i="6" s="1"/>
  <c r="D36" i="6"/>
  <c r="T36" i="6" s="1"/>
  <c r="D35" i="6"/>
  <c r="D34" i="6"/>
  <c r="D33" i="6"/>
  <c r="AB33" i="6" s="1"/>
  <c r="D32" i="6"/>
  <c r="T32" i="6" s="1"/>
  <c r="D31" i="6"/>
  <c r="D30" i="6"/>
  <c r="AJ30" i="6" s="1"/>
  <c r="D29" i="6"/>
  <c r="D28" i="6"/>
  <c r="D27" i="6"/>
  <c r="P27" i="6" s="1"/>
  <c r="D26" i="6"/>
  <c r="AB26" i="6" s="1"/>
  <c r="D25" i="6"/>
  <c r="AR25" i="6" s="1"/>
  <c r="D24" i="6"/>
  <c r="D23" i="6"/>
  <c r="P23" i="6" s="1"/>
  <c r="D22" i="6"/>
  <c r="AZ22" i="6" s="1"/>
  <c r="D21" i="6"/>
  <c r="X21" i="6" s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V32" i="6" l="1"/>
  <c r="AJ27" i="6"/>
  <c r="T24" i="6"/>
  <c r="F24" i="6"/>
  <c r="AF36" i="6"/>
  <c r="AJ38" i="6"/>
  <c r="N36" i="6"/>
  <c r="CM19" i="8"/>
  <c r="BN29" i="8"/>
  <c r="AH20" i="8"/>
  <c r="AG19" i="8"/>
  <c r="BL31" i="8"/>
  <c r="BL27" i="8"/>
  <c r="CN18" i="8" s="1"/>
  <c r="AE21" i="8"/>
  <c r="AF20" i="8"/>
  <c r="E7" i="6"/>
  <c r="AR23" i="6"/>
  <c r="AZ23" i="6"/>
  <c r="AX23" i="6"/>
  <c r="AH23" i="6"/>
  <c r="AJ23" i="6"/>
  <c r="AN23" i="6"/>
  <c r="AR24" i="6"/>
  <c r="AZ24" i="6"/>
  <c r="AV24" i="6"/>
  <c r="AF24" i="6"/>
  <c r="N24" i="6"/>
  <c r="AJ24" i="6"/>
  <c r="AP24" i="6"/>
  <c r="AH27" i="6"/>
  <c r="AZ32" i="6"/>
  <c r="AF38" i="6"/>
  <c r="AB25" i="6"/>
  <c r="AF26" i="6"/>
  <c r="AN27" i="6"/>
  <c r="AJ36" i="6"/>
  <c r="AP38" i="6"/>
  <c r="AJ26" i="6"/>
  <c r="AR27" i="6"/>
  <c r="AP36" i="6"/>
  <c r="AR38" i="6"/>
  <c r="L40" i="6"/>
  <c r="AP26" i="6"/>
  <c r="AX27" i="6"/>
  <c r="AR36" i="6"/>
  <c r="AV38" i="6"/>
  <c r="AR26" i="6"/>
  <c r="AZ27" i="6"/>
  <c r="AV36" i="6"/>
  <c r="AZ38" i="6"/>
  <c r="N38" i="6"/>
  <c r="AV26" i="6"/>
  <c r="AZ36" i="6"/>
  <c r="AJ40" i="6"/>
  <c r="P38" i="6"/>
  <c r="AZ26" i="6"/>
  <c r="AJ32" i="6"/>
  <c r="AR37" i="6"/>
  <c r="AZ40" i="6"/>
  <c r="CM7" i="4"/>
  <c r="AN21" i="6"/>
  <c r="AZ21" i="6"/>
  <c r="AR21" i="6"/>
  <c r="AH21" i="6"/>
  <c r="AX21" i="6"/>
  <c r="AJ21" i="6"/>
  <c r="AJ22" i="6"/>
  <c r="Z33" i="6"/>
  <c r="P39" i="6"/>
  <c r="AZ39" i="6"/>
  <c r="AJ39" i="6"/>
  <c r="AX39" i="6"/>
  <c r="AH39" i="6"/>
  <c r="AV39" i="6"/>
  <c r="AF39" i="6"/>
  <c r="AR39" i="6"/>
  <c r="AT39" i="6"/>
  <c r="AD39" i="6"/>
  <c r="AP39" i="6"/>
  <c r="AN39" i="6"/>
  <c r="AL39" i="6"/>
  <c r="T28" i="6"/>
  <c r="AR28" i="6"/>
  <c r="AP28" i="6"/>
  <c r="AN28" i="6"/>
  <c r="AL28" i="6"/>
  <c r="AX28" i="6"/>
  <c r="AH28" i="6"/>
  <c r="AV28" i="6"/>
  <c r="AF28" i="6"/>
  <c r="AT28" i="6"/>
  <c r="AD28" i="6"/>
  <c r="X29" i="6"/>
  <c r="AZ29" i="6"/>
  <c r="AJ29" i="6"/>
  <c r="AX29" i="6"/>
  <c r="AH29" i="6"/>
  <c r="AV29" i="6"/>
  <c r="AF29" i="6"/>
  <c r="AT29" i="6"/>
  <c r="AD29" i="6"/>
  <c r="AP29" i="6"/>
  <c r="AN29" i="6"/>
  <c r="AL29" i="6"/>
  <c r="AB34" i="6"/>
  <c r="AR34" i="6"/>
  <c r="AP34" i="6"/>
  <c r="AN34" i="6"/>
  <c r="AZ34" i="6"/>
  <c r="AJ34" i="6"/>
  <c r="AL34" i="6"/>
  <c r="AX34" i="6"/>
  <c r="AH34" i="6"/>
  <c r="AV34" i="6"/>
  <c r="AF34" i="6"/>
  <c r="AT34" i="6"/>
  <c r="AD34" i="6"/>
  <c r="X33" i="6"/>
  <c r="AZ33" i="6"/>
  <c r="AJ33" i="6"/>
  <c r="AX33" i="6"/>
  <c r="AH33" i="6"/>
  <c r="AV33" i="6"/>
  <c r="AF33" i="6"/>
  <c r="L33" i="6"/>
  <c r="AR33" i="6"/>
  <c r="AT33" i="6"/>
  <c r="AD33" i="6"/>
  <c r="J33" i="6"/>
  <c r="AP33" i="6"/>
  <c r="AN33" i="6"/>
  <c r="AL33" i="6"/>
  <c r="AJ28" i="6"/>
  <c r="AB22" i="6"/>
  <c r="AR22" i="6"/>
  <c r="AP22" i="6"/>
  <c r="AN22" i="6"/>
  <c r="AL22" i="6"/>
  <c r="AX22" i="6"/>
  <c r="AH22" i="6"/>
  <c r="AV22" i="6"/>
  <c r="AF22" i="6"/>
  <c r="AT22" i="6"/>
  <c r="AD22" i="6"/>
  <c r="P31" i="6"/>
  <c r="AZ31" i="6"/>
  <c r="AJ31" i="6"/>
  <c r="AX31" i="6"/>
  <c r="AH31" i="6"/>
  <c r="AV31" i="6"/>
  <c r="AF31" i="6"/>
  <c r="AR31" i="6"/>
  <c r="AT31" i="6"/>
  <c r="AD31" i="6"/>
  <c r="AP31" i="6"/>
  <c r="AN31" i="6"/>
  <c r="AL31" i="6"/>
  <c r="X25" i="6"/>
  <c r="AZ25" i="6"/>
  <c r="AJ25" i="6"/>
  <c r="AX25" i="6"/>
  <c r="AH25" i="6"/>
  <c r="AV25" i="6"/>
  <c r="AF25" i="6"/>
  <c r="AT25" i="6"/>
  <c r="AD25" i="6"/>
  <c r="AP25" i="6"/>
  <c r="N25" i="6"/>
  <c r="AN25" i="6"/>
  <c r="AL25" i="6"/>
  <c r="AZ28" i="6"/>
  <c r="AB30" i="6"/>
  <c r="AR30" i="6"/>
  <c r="AP30" i="6"/>
  <c r="AN30" i="6"/>
  <c r="AZ30" i="6"/>
  <c r="AL30" i="6"/>
  <c r="AX30" i="6"/>
  <c r="AH30" i="6"/>
  <c r="AV30" i="6"/>
  <c r="AF30" i="6"/>
  <c r="AT30" i="6"/>
  <c r="AD30" i="6"/>
  <c r="J25" i="6"/>
  <c r="P35" i="6"/>
  <c r="AZ35" i="6"/>
  <c r="AJ35" i="6"/>
  <c r="AX35" i="6"/>
  <c r="AH35" i="6"/>
  <c r="AV35" i="6"/>
  <c r="AF35" i="6"/>
  <c r="AR35" i="6"/>
  <c r="AT35" i="6"/>
  <c r="AD35" i="6"/>
  <c r="AP35" i="6"/>
  <c r="AN35" i="6"/>
  <c r="AL35" i="6"/>
  <c r="L25" i="6"/>
  <c r="AR29" i="6"/>
  <c r="AL21" i="6"/>
  <c r="AL23" i="6"/>
  <c r="AD24" i="6"/>
  <c r="AT24" i="6"/>
  <c r="AD26" i="6"/>
  <c r="AT26" i="6"/>
  <c r="AL27" i="6"/>
  <c r="AD32" i="6"/>
  <c r="AT32" i="6"/>
  <c r="AD36" i="6"/>
  <c r="AT36" i="6"/>
  <c r="AL37" i="6"/>
  <c r="AD38" i="6"/>
  <c r="AT38" i="6"/>
  <c r="AD40" i="6"/>
  <c r="AT40" i="6"/>
  <c r="AF32" i="6"/>
  <c r="AV32" i="6"/>
  <c r="AN37" i="6"/>
  <c r="AF40" i="6"/>
  <c r="AV40" i="6"/>
  <c r="AP21" i="6"/>
  <c r="AP23" i="6"/>
  <c r="AH24" i="6"/>
  <c r="AX24" i="6"/>
  <c r="AH26" i="6"/>
  <c r="AX26" i="6"/>
  <c r="AP27" i="6"/>
  <c r="AH32" i="6"/>
  <c r="AX32" i="6"/>
  <c r="AH36" i="6"/>
  <c r="AX36" i="6"/>
  <c r="AP37" i="6"/>
  <c r="AH38" i="6"/>
  <c r="AX38" i="6"/>
  <c r="AH40" i="6"/>
  <c r="AX40" i="6"/>
  <c r="AD21" i="6"/>
  <c r="AT21" i="6"/>
  <c r="AD23" i="6"/>
  <c r="AT23" i="6"/>
  <c r="AL24" i="6"/>
  <c r="AL26" i="6"/>
  <c r="AD27" i="6"/>
  <c r="AT27" i="6"/>
  <c r="AL32" i="6"/>
  <c r="AL36" i="6"/>
  <c r="AD37" i="6"/>
  <c r="AT37" i="6"/>
  <c r="AL38" i="6"/>
  <c r="AL40" i="6"/>
  <c r="AF21" i="6"/>
  <c r="AV21" i="6"/>
  <c r="AF23" i="6"/>
  <c r="AV23" i="6"/>
  <c r="AN24" i="6"/>
  <c r="AN26" i="6"/>
  <c r="AF27" i="6"/>
  <c r="AV27" i="6"/>
  <c r="AN32" i="6"/>
  <c r="AN36" i="6"/>
  <c r="AF37" i="6"/>
  <c r="AV37" i="6"/>
  <c r="AN38" i="6"/>
  <c r="AN40" i="6"/>
  <c r="AP32" i="6"/>
  <c r="AH37" i="6"/>
  <c r="AX37" i="6"/>
  <c r="AP40" i="6"/>
  <c r="AR32" i="6"/>
  <c r="AJ37" i="6"/>
  <c r="AZ37" i="6"/>
  <c r="AR40" i="6"/>
  <c r="AE8" i="4"/>
  <c r="CM8" i="4" s="1"/>
  <c r="L24" i="6"/>
  <c r="Z25" i="6"/>
  <c r="AB29" i="6"/>
  <c r="R32" i="6"/>
  <c r="X34" i="6"/>
  <c r="L36" i="6"/>
  <c r="J40" i="6"/>
  <c r="Z24" i="6"/>
  <c r="F32" i="6"/>
  <c r="X32" i="6"/>
  <c r="P36" i="6"/>
  <c r="J37" i="6"/>
  <c r="N40" i="6"/>
  <c r="P26" i="6"/>
  <c r="H32" i="6"/>
  <c r="Z32" i="6"/>
  <c r="R36" i="6"/>
  <c r="L37" i="6"/>
  <c r="P40" i="6"/>
  <c r="J32" i="6"/>
  <c r="AB32" i="6"/>
  <c r="V36" i="6"/>
  <c r="Z37" i="6"/>
  <c r="V40" i="6"/>
  <c r="L32" i="6"/>
  <c r="H34" i="6"/>
  <c r="F36" i="6"/>
  <c r="X36" i="6"/>
  <c r="AB37" i="6"/>
  <c r="X40" i="6"/>
  <c r="N32" i="6"/>
  <c r="N34" i="6"/>
  <c r="H36" i="6"/>
  <c r="Z36" i="6"/>
  <c r="F40" i="6"/>
  <c r="Z40" i="6"/>
  <c r="P25" i="6"/>
  <c r="L29" i="6"/>
  <c r="P32" i="6"/>
  <c r="P34" i="6"/>
  <c r="J36" i="6"/>
  <c r="AB36" i="6"/>
  <c r="H40" i="6"/>
  <c r="AB40" i="6"/>
  <c r="V28" i="6"/>
  <c r="R31" i="6"/>
  <c r="R35" i="6"/>
  <c r="R39" i="6"/>
  <c r="T39" i="6"/>
  <c r="L21" i="6"/>
  <c r="P22" i="6"/>
  <c r="P24" i="6"/>
  <c r="F28" i="6"/>
  <c r="Z28" i="6"/>
  <c r="P30" i="6"/>
  <c r="F31" i="6"/>
  <c r="V31" i="6"/>
  <c r="N33" i="6"/>
  <c r="R34" i="6"/>
  <c r="F35" i="6"/>
  <c r="V35" i="6"/>
  <c r="N37" i="6"/>
  <c r="R38" i="6"/>
  <c r="F39" i="6"/>
  <c r="V39" i="6"/>
  <c r="J21" i="6"/>
  <c r="X28" i="6"/>
  <c r="T35" i="6"/>
  <c r="N21" i="6"/>
  <c r="V24" i="6"/>
  <c r="H28" i="6"/>
  <c r="AB28" i="6"/>
  <c r="H31" i="6"/>
  <c r="X31" i="6"/>
  <c r="P33" i="6"/>
  <c r="T34" i="6"/>
  <c r="H35" i="6"/>
  <c r="X35" i="6"/>
  <c r="P37" i="6"/>
  <c r="T38" i="6"/>
  <c r="H39" i="6"/>
  <c r="X39" i="6"/>
  <c r="N22" i="6"/>
  <c r="P21" i="6"/>
  <c r="X24" i="6"/>
  <c r="J28" i="6"/>
  <c r="J31" i="6"/>
  <c r="Z31" i="6"/>
  <c r="R33" i="6"/>
  <c r="F34" i="6"/>
  <c r="V34" i="6"/>
  <c r="J35" i="6"/>
  <c r="Z35" i="6"/>
  <c r="R37" i="6"/>
  <c r="F38" i="6"/>
  <c r="V38" i="6"/>
  <c r="J39" i="6"/>
  <c r="Z39" i="6"/>
  <c r="R21" i="6"/>
  <c r="L31" i="6"/>
  <c r="AB31" i="6"/>
  <c r="T33" i="6"/>
  <c r="L35" i="6"/>
  <c r="AB35" i="6"/>
  <c r="T37" i="6"/>
  <c r="H38" i="6"/>
  <c r="X38" i="6"/>
  <c r="L39" i="6"/>
  <c r="AB39" i="6"/>
  <c r="T31" i="6"/>
  <c r="L28" i="6"/>
  <c r="Z21" i="6"/>
  <c r="H24" i="6"/>
  <c r="AB24" i="6"/>
  <c r="N28" i="6"/>
  <c r="N29" i="6"/>
  <c r="N31" i="6"/>
  <c r="F33" i="6"/>
  <c r="V33" i="6"/>
  <c r="J34" i="6"/>
  <c r="Z34" i="6"/>
  <c r="N35" i="6"/>
  <c r="F37" i="6"/>
  <c r="V37" i="6"/>
  <c r="J38" i="6"/>
  <c r="Z38" i="6"/>
  <c r="N39" i="6"/>
  <c r="R40" i="6"/>
  <c r="AB21" i="6"/>
  <c r="J24" i="6"/>
  <c r="P28" i="6"/>
  <c r="P29" i="6"/>
  <c r="H33" i="6"/>
  <c r="L34" i="6"/>
  <c r="H37" i="6"/>
  <c r="L38" i="6"/>
  <c r="R23" i="6"/>
  <c r="N26" i="6"/>
  <c r="R27" i="6"/>
  <c r="J29" i="6"/>
  <c r="Z29" i="6"/>
  <c r="N30" i="6"/>
  <c r="R22" i="6"/>
  <c r="F23" i="6"/>
  <c r="V23" i="6"/>
  <c r="R26" i="6"/>
  <c r="F27" i="6"/>
  <c r="V27" i="6"/>
  <c r="R30" i="6"/>
  <c r="T22" i="6"/>
  <c r="T26" i="6"/>
  <c r="H27" i="6"/>
  <c r="X27" i="6"/>
  <c r="T30" i="6"/>
  <c r="V22" i="6"/>
  <c r="J23" i="6"/>
  <c r="Z23" i="6"/>
  <c r="R25" i="6"/>
  <c r="F26" i="6"/>
  <c r="V26" i="6"/>
  <c r="J27" i="6"/>
  <c r="Z27" i="6"/>
  <c r="R29" i="6"/>
  <c r="F30" i="6"/>
  <c r="V30" i="6"/>
  <c r="T23" i="6"/>
  <c r="X22" i="6"/>
  <c r="T25" i="6"/>
  <c r="H26" i="6"/>
  <c r="X26" i="6"/>
  <c r="L27" i="6"/>
  <c r="AB27" i="6"/>
  <c r="T29" i="6"/>
  <c r="H30" i="6"/>
  <c r="X30" i="6"/>
  <c r="H23" i="6"/>
  <c r="F22" i="6"/>
  <c r="T21" i="6"/>
  <c r="AB23" i="6"/>
  <c r="F21" i="6"/>
  <c r="V21" i="6"/>
  <c r="J22" i="6"/>
  <c r="Z22" i="6"/>
  <c r="N23" i="6"/>
  <c r="R24" i="6"/>
  <c r="F25" i="6"/>
  <c r="V25" i="6"/>
  <c r="J26" i="6"/>
  <c r="Z26" i="6"/>
  <c r="N27" i="6"/>
  <c r="R28" i="6"/>
  <c r="F29" i="6"/>
  <c r="V29" i="6"/>
  <c r="J30" i="6"/>
  <c r="Z30" i="6"/>
  <c r="T27" i="6"/>
  <c r="X23" i="6"/>
  <c r="H22" i="6"/>
  <c r="L23" i="6"/>
  <c r="H21" i="6"/>
  <c r="L22" i="6"/>
  <c r="H25" i="6"/>
  <c r="L26" i="6"/>
  <c r="H29" i="6"/>
  <c r="L30" i="6"/>
  <c r="AE22" i="8" l="1"/>
  <c r="AF21" i="8"/>
  <c r="BP29" i="8"/>
  <c r="CM20" i="8"/>
  <c r="AH21" i="8"/>
  <c r="AG20" i="8"/>
  <c r="BN31" i="8"/>
  <c r="BN27" i="8"/>
  <c r="CN19" i="8" s="1"/>
  <c r="AF8" i="4"/>
  <c r="AE9" i="4"/>
  <c r="CM9" i="4" s="1"/>
  <c r="AH8" i="4"/>
  <c r="AR29" i="4" s="1"/>
  <c r="AG21" i="8" l="1"/>
  <c r="CM21" i="8"/>
  <c r="BR29" i="8"/>
  <c r="AH22" i="8"/>
  <c r="BP31" i="8"/>
  <c r="BP27" i="8"/>
  <c r="CN20" i="8" s="1"/>
  <c r="AE23" i="8"/>
  <c r="AF22" i="8"/>
  <c r="AR31" i="4"/>
  <c r="G7" i="6" s="1"/>
  <c r="G8" i="6"/>
  <c r="AF9" i="4"/>
  <c r="AH9" i="4"/>
  <c r="AT29" i="4" s="1"/>
  <c r="AG8" i="4"/>
  <c r="AE10" i="4"/>
  <c r="CM10" i="4" s="1"/>
  <c r="AA35" i="4"/>
  <c r="Y44" i="4"/>
  <c r="AF23" i="8" l="1"/>
  <c r="AE24" i="8"/>
  <c r="AG22" i="8"/>
  <c r="AH23" i="8"/>
  <c r="BT29" i="8"/>
  <c r="CM22" i="8"/>
  <c r="BR31" i="8"/>
  <c r="BR27" i="8"/>
  <c r="CN21" i="8" s="1"/>
  <c r="AT31" i="4"/>
  <c r="I7" i="6" s="1"/>
  <c r="I8" i="6"/>
  <c r="AF10" i="4"/>
  <c r="AH10" i="4"/>
  <c r="AV29" i="4" s="1"/>
  <c r="AG9" i="4"/>
  <c r="AE11" i="4"/>
  <c r="CM11" i="4" s="1"/>
  <c r="J36" i="4"/>
  <c r="BT31" i="8" l="1"/>
  <c r="BT27" i="8"/>
  <c r="CN22" i="8" s="1"/>
  <c r="AH24" i="8"/>
  <c r="AG23" i="8"/>
  <c r="BV29" i="8"/>
  <c r="CM23" i="8"/>
  <c r="AF24" i="8"/>
  <c r="AE25" i="8"/>
  <c r="AF11" i="4"/>
  <c r="AV31" i="4"/>
  <c r="K7" i="6" s="1"/>
  <c r="K8" i="6"/>
  <c r="AH11" i="4"/>
  <c r="AX29" i="4" s="1"/>
  <c r="AX31" i="4" s="1"/>
  <c r="AE12" i="4"/>
  <c r="CM12" i="4" s="1"/>
  <c r="AG10" i="4"/>
  <c r="G36" i="4"/>
  <c r="AF36" i="4" s="1"/>
  <c r="E38" i="4" s="1"/>
  <c r="AF25" i="8" l="1"/>
  <c r="AE26" i="8"/>
  <c r="BV27" i="8"/>
  <c r="CN23" i="8" s="1"/>
  <c r="BV31" i="8"/>
  <c r="CM24" i="8"/>
  <c r="AH25" i="8"/>
  <c r="AG24" i="8"/>
  <c r="BX29" i="8"/>
  <c r="AF12" i="4"/>
  <c r="AG11" i="4"/>
  <c r="M7" i="6"/>
  <c r="M8" i="6"/>
  <c r="AH12" i="4"/>
  <c r="AZ29" i="4" s="1"/>
  <c r="AE13" i="4"/>
  <c r="CM13" i="4" s="1"/>
  <c r="AL42" i="1"/>
  <c r="AL40" i="1"/>
  <c r="D11" i="6"/>
  <c r="D12" i="6"/>
  <c r="D13" i="6"/>
  <c r="D14" i="6"/>
  <c r="D15" i="6"/>
  <c r="D16" i="6"/>
  <c r="D17" i="6"/>
  <c r="D18" i="6"/>
  <c r="D19" i="6"/>
  <c r="D20" i="6"/>
  <c r="D10" i="6"/>
  <c r="AL51" i="1"/>
  <c r="AL50" i="1"/>
  <c r="AL49" i="1"/>
  <c r="AL48" i="1"/>
  <c r="AL47" i="1"/>
  <c r="AL46" i="1"/>
  <c r="AL45" i="1"/>
  <c r="AL44" i="1"/>
  <c r="AL43" i="1"/>
  <c r="AL41" i="1"/>
  <c r="CM25" i="8" l="1"/>
  <c r="AH26" i="8"/>
  <c r="BZ29" i="8"/>
  <c r="AG25" i="8"/>
  <c r="BX31" i="8"/>
  <c r="BX27" i="8"/>
  <c r="CN24" i="8" s="1"/>
  <c r="AF26" i="8"/>
  <c r="AE27" i="8"/>
  <c r="AZ31" i="4"/>
  <c r="O7" i="6" s="1"/>
  <c r="O8" i="6"/>
  <c r="AL71" i="1"/>
  <c r="AV17" i="6"/>
  <c r="AF17" i="6"/>
  <c r="AT17" i="6"/>
  <c r="AD17" i="6"/>
  <c r="AP17" i="6"/>
  <c r="AN17" i="6"/>
  <c r="AL17" i="6"/>
  <c r="AJ17" i="6"/>
  <c r="AZ17" i="6"/>
  <c r="AX17" i="6"/>
  <c r="AH17" i="6"/>
  <c r="AR17" i="6"/>
  <c r="AN16" i="6"/>
  <c r="AL16" i="6"/>
  <c r="AX16" i="6"/>
  <c r="AH16" i="6"/>
  <c r="AV16" i="6"/>
  <c r="AF16" i="6"/>
  <c r="AT16" i="6"/>
  <c r="AD16" i="6"/>
  <c r="AZ16" i="6"/>
  <c r="AR16" i="6"/>
  <c r="AP16" i="6"/>
  <c r="AJ16" i="6"/>
  <c r="AV15" i="6"/>
  <c r="AF15" i="6"/>
  <c r="AT15" i="6"/>
  <c r="AD15" i="6"/>
  <c r="AP15" i="6"/>
  <c r="AN15" i="6"/>
  <c r="AL15" i="6"/>
  <c r="AH15" i="6"/>
  <c r="AZ15" i="6"/>
  <c r="AR15" i="6"/>
  <c r="AX15" i="6"/>
  <c r="AJ15" i="6"/>
  <c r="AN18" i="6"/>
  <c r="AL18" i="6"/>
  <c r="AX18" i="6"/>
  <c r="AH18" i="6"/>
  <c r="AV18" i="6"/>
  <c r="AF18" i="6"/>
  <c r="AT18" i="6"/>
  <c r="AD18" i="6"/>
  <c r="AR18" i="6"/>
  <c r="AJ18" i="6"/>
  <c r="AP18" i="6"/>
  <c r="AZ18" i="6"/>
  <c r="AN14" i="6"/>
  <c r="AL14" i="6"/>
  <c r="AX14" i="6"/>
  <c r="AH14" i="6"/>
  <c r="AV14" i="6"/>
  <c r="AF14" i="6"/>
  <c r="AT14" i="6"/>
  <c r="AD14" i="6"/>
  <c r="AR14" i="6"/>
  <c r="AZ14" i="6"/>
  <c r="AP14" i="6"/>
  <c r="AJ14" i="6"/>
  <c r="AV13" i="6"/>
  <c r="AF13" i="6"/>
  <c r="AT13" i="6"/>
  <c r="AD13" i="6"/>
  <c r="AP13" i="6"/>
  <c r="AL13" i="6"/>
  <c r="AN13" i="6"/>
  <c r="AZ13" i="6"/>
  <c r="AJ13" i="6"/>
  <c r="AH13" i="6"/>
  <c r="AX13" i="6"/>
  <c r="AR13" i="6"/>
  <c r="AN10" i="6"/>
  <c r="AL10" i="6"/>
  <c r="AX10" i="6"/>
  <c r="AH10" i="6"/>
  <c r="AT10" i="6"/>
  <c r="AD10" i="6"/>
  <c r="AV10" i="6"/>
  <c r="AR10" i="6"/>
  <c r="AP10" i="6"/>
  <c r="AJ10" i="6"/>
  <c r="AF10" i="6"/>
  <c r="AZ10" i="6"/>
  <c r="AN12" i="6"/>
  <c r="AL12" i="6"/>
  <c r="AX12" i="6"/>
  <c r="AH12" i="6"/>
  <c r="AT12" i="6"/>
  <c r="AD12" i="6"/>
  <c r="AF12" i="6"/>
  <c r="AR12" i="6"/>
  <c r="AP12" i="6"/>
  <c r="AJ12" i="6"/>
  <c r="AZ12" i="6"/>
  <c r="AV12" i="6"/>
  <c r="AG12" i="4"/>
  <c r="AR20" i="6"/>
  <c r="AP20" i="6"/>
  <c r="AN20" i="6"/>
  <c r="AL20" i="6"/>
  <c r="AX20" i="6"/>
  <c r="AH20" i="6"/>
  <c r="AV20" i="6"/>
  <c r="AF20" i="6"/>
  <c r="AT20" i="6"/>
  <c r="AD20" i="6"/>
  <c r="AZ20" i="6"/>
  <c r="AJ20" i="6"/>
  <c r="AZ19" i="6"/>
  <c r="AJ19" i="6"/>
  <c r="AX19" i="6"/>
  <c r="AH19" i="6"/>
  <c r="AV19" i="6"/>
  <c r="AF19" i="6"/>
  <c r="AT19" i="6"/>
  <c r="AD19" i="6"/>
  <c r="AP19" i="6"/>
  <c r="AN19" i="6"/>
  <c r="AL19" i="6"/>
  <c r="AR19" i="6"/>
  <c r="AV11" i="6"/>
  <c r="AF11" i="6"/>
  <c r="AT11" i="6"/>
  <c r="AD11" i="6"/>
  <c r="AP11" i="6"/>
  <c r="AL11" i="6"/>
  <c r="AX11" i="6"/>
  <c r="AZ11" i="6"/>
  <c r="AR11" i="6"/>
  <c r="AN11" i="6"/>
  <c r="AJ11" i="6"/>
  <c r="AH11" i="6"/>
  <c r="AH13" i="4"/>
  <c r="AF13" i="4"/>
  <c r="AE14" i="4"/>
  <c r="CM14" i="4" s="1"/>
  <c r="Q41" i="4"/>
  <c r="O42" i="4"/>
  <c r="M43" i="4"/>
  <c r="M39" i="4"/>
  <c r="K40" i="4"/>
  <c r="I41" i="4"/>
  <c r="G41" i="4"/>
  <c r="Q38" i="4"/>
  <c r="C38" i="4" s="1"/>
  <c r="I38" i="4"/>
  <c r="E41" i="4"/>
  <c r="Q40" i="4"/>
  <c r="O41" i="4"/>
  <c r="M42" i="4"/>
  <c r="K43" i="4"/>
  <c r="K39" i="4"/>
  <c r="I40" i="4"/>
  <c r="G40" i="4"/>
  <c r="O38" i="4"/>
  <c r="G38" i="4"/>
  <c r="E42" i="4"/>
  <c r="Q43" i="4"/>
  <c r="Q39" i="4"/>
  <c r="O40" i="4"/>
  <c r="M41" i="4"/>
  <c r="K42" i="4"/>
  <c r="I43" i="4"/>
  <c r="G43" i="4"/>
  <c r="I39" i="4"/>
  <c r="M38" i="4"/>
  <c r="E39" i="4"/>
  <c r="E43" i="4"/>
  <c r="Q42" i="4"/>
  <c r="O43" i="4"/>
  <c r="O39" i="4"/>
  <c r="M40" i="4"/>
  <c r="K41" i="4"/>
  <c r="I42" i="4"/>
  <c r="G42" i="4"/>
  <c r="G39" i="4"/>
  <c r="K38" i="4"/>
  <c r="E40" i="4"/>
  <c r="V20" i="6"/>
  <c r="T20" i="6"/>
  <c r="V19" i="6"/>
  <c r="T19" i="6"/>
  <c r="V18" i="6"/>
  <c r="T18" i="6"/>
  <c r="V17" i="6"/>
  <c r="T17" i="6"/>
  <c r="V16" i="6"/>
  <c r="T16" i="6"/>
  <c r="V15" i="6"/>
  <c r="T15" i="6"/>
  <c r="V14" i="6"/>
  <c r="T14" i="6"/>
  <c r="V13" i="6"/>
  <c r="T13" i="6"/>
  <c r="V12" i="6"/>
  <c r="T12" i="6"/>
  <c r="V11" i="6"/>
  <c r="T11" i="6"/>
  <c r="V10" i="6"/>
  <c r="T10" i="6"/>
  <c r="H14" i="6"/>
  <c r="C4" i="6"/>
  <c r="H5" i="6"/>
  <c r="D5" i="6"/>
  <c r="F10" i="6"/>
  <c r="H10" i="6"/>
  <c r="J10" i="6"/>
  <c r="L10" i="6"/>
  <c r="N10" i="6"/>
  <c r="P10" i="6"/>
  <c r="R10" i="6"/>
  <c r="X10" i="6"/>
  <c r="Z10" i="6"/>
  <c r="AB10" i="6"/>
  <c r="F11" i="6"/>
  <c r="H11" i="6"/>
  <c r="J11" i="6"/>
  <c r="L11" i="6"/>
  <c r="N11" i="6"/>
  <c r="P11" i="6"/>
  <c r="R11" i="6"/>
  <c r="X11" i="6"/>
  <c r="Z11" i="6"/>
  <c r="AB11" i="6"/>
  <c r="F12" i="6"/>
  <c r="H12" i="6"/>
  <c r="J12" i="6"/>
  <c r="L12" i="6"/>
  <c r="N12" i="6"/>
  <c r="P12" i="6"/>
  <c r="R12" i="6"/>
  <c r="X12" i="6"/>
  <c r="Z12" i="6"/>
  <c r="AB12" i="6"/>
  <c r="F13" i="6"/>
  <c r="H13" i="6"/>
  <c r="J13" i="6"/>
  <c r="L13" i="6"/>
  <c r="N13" i="6"/>
  <c r="P13" i="6"/>
  <c r="R13" i="6"/>
  <c r="X13" i="6"/>
  <c r="Z13" i="6"/>
  <c r="AB13" i="6"/>
  <c r="F14" i="6"/>
  <c r="J14" i="6"/>
  <c r="L14" i="6"/>
  <c r="N14" i="6"/>
  <c r="P14" i="6"/>
  <c r="R14" i="6"/>
  <c r="X14" i="6"/>
  <c r="Z14" i="6"/>
  <c r="AB14" i="6"/>
  <c r="F15" i="6"/>
  <c r="H15" i="6"/>
  <c r="J15" i="6"/>
  <c r="L15" i="6"/>
  <c r="N15" i="6"/>
  <c r="P15" i="6"/>
  <c r="R15" i="6"/>
  <c r="X15" i="6"/>
  <c r="Z15" i="6"/>
  <c r="AB15" i="6"/>
  <c r="F16" i="6"/>
  <c r="H16" i="6"/>
  <c r="J16" i="6"/>
  <c r="L16" i="6"/>
  <c r="N16" i="6"/>
  <c r="P16" i="6"/>
  <c r="R16" i="6"/>
  <c r="X16" i="6"/>
  <c r="Z16" i="6"/>
  <c r="AB16" i="6"/>
  <c r="F17" i="6"/>
  <c r="H17" i="6"/>
  <c r="J17" i="6"/>
  <c r="L17" i="6"/>
  <c r="N17" i="6"/>
  <c r="P17" i="6"/>
  <c r="R17" i="6"/>
  <c r="X17" i="6"/>
  <c r="Z17" i="6"/>
  <c r="AB17" i="6"/>
  <c r="F18" i="6"/>
  <c r="H18" i="6"/>
  <c r="J18" i="6"/>
  <c r="L18" i="6"/>
  <c r="N18" i="6"/>
  <c r="P18" i="6"/>
  <c r="R18" i="6"/>
  <c r="X18" i="6"/>
  <c r="Z18" i="6"/>
  <c r="AB18" i="6"/>
  <c r="F19" i="6"/>
  <c r="H19" i="6"/>
  <c r="J19" i="6"/>
  <c r="L19" i="6"/>
  <c r="N19" i="6"/>
  <c r="P19" i="6"/>
  <c r="R19" i="6"/>
  <c r="X19" i="6"/>
  <c r="Z19" i="6"/>
  <c r="AB19" i="6"/>
  <c r="F20" i="6"/>
  <c r="H20" i="6"/>
  <c r="J20" i="6"/>
  <c r="L20" i="6"/>
  <c r="N20" i="6"/>
  <c r="P20" i="6"/>
  <c r="R20" i="6"/>
  <c r="X20" i="6"/>
  <c r="Z20" i="6"/>
  <c r="AB20" i="6"/>
  <c r="D41" i="6"/>
  <c r="AE28" i="8" l="1"/>
  <c r="AF27" i="8"/>
  <c r="BZ31" i="8"/>
  <c r="BZ27" i="8"/>
  <c r="CN25" i="8" s="1"/>
  <c r="BZ28" i="8"/>
  <c r="CO25" i="8" s="1"/>
  <c r="CB29" i="8"/>
  <c r="CM26" i="8"/>
  <c r="AH27" i="8"/>
  <c r="AG26" i="8"/>
  <c r="AB42" i="4"/>
  <c r="AF43" i="4"/>
  <c r="U43" i="4" s="1"/>
  <c r="AF40" i="4"/>
  <c r="AF39" i="4"/>
  <c r="AF42" i="4"/>
  <c r="U42" i="4" s="1"/>
  <c r="AF38" i="4"/>
  <c r="S38" i="4"/>
  <c r="AF41" i="4"/>
  <c r="S43" i="4"/>
  <c r="AF14" i="4"/>
  <c r="AT41" i="6"/>
  <c r="AR41" i="6"/>
  <c r="AG13" i="4"/>
  <c r="BB29" i="4"/>
  <c r="AV41" i="6"/>
  <c r="AD41" i="6"/>
  <c r="AZ41" i="6"/>
  <c r="AH41" i="6"/>
  <c r="AF41" i="6"/>
  <c r="AX41" i="6"/>
  <c r="AJ41" i="6"/>
  <c r="AL41" i="6"/>
  <c r="AP41" i="6"/>
  <c r="AN41" i="6"/>
  <c r="AE15" i="4"/>
  <c r="CM15" i="4" s="1"/>
  <c r="AH14" i="4"/>
  <c r="S39" i="4"/>
  <c r="S42" i="4"/>
  <c r="S41" i="4"/>
  <c r="S40" i="4"/>
  <c r="C39" i="4"/>
  <c r="T41" i="6"/>
  <c r="CN14" i="8" s="1"/>
  <c r="V41" i="6"/>
  <c r="P41" i="6"/>
  <c r="AB41" i="6"/>
  <c r="R41" i="6"/>
  <c r="CN13" i="8" s="1"/>
  <c r="J41" i="6"/>
  <c r="Z41" i="6"/>
  <c r="N41" i="6"/>
  <c r="F41" i="6"/>
  <c r="CN7" i="8" s="1"/>
  <c r="X41" i="6"/>
  <c r="L41" i="6"/>
  <c r="H41" i="6"/>
  <c r="U39" i="4" l="1"/>
  <c r="W39" i="4" s="1"/>
  <c r="AG39" i="4"/>
  <c r="U40" i="4"/>
  <c r="AG40" i="4"/>
  <c r="U38" i="4"/>
  <c r="W38" i="4" s="1"/>
  <c r="AG38" i="4"/>
  <c r="AB43" i="4"/>
  <c r="AG43" i="4" s="1"/>
  <c r="AG42" i="4"/>
  <c r="U41" i="4"/>
  <c r="AG41" i="4"/>
  <c r="AX27" i="4"/>
  <c r="CN11" i="4" s="1"/>
  <c r="CN11" i="8"/>
  <c r="AV27" i="4"/>
  <c r="CN10" i="4" s="1"/>
  <c r="CN10" i="8"/>
  <c r="AZ27" i="4"/>
  <c r="CN12" i="4" s="1"/>
  <c r="CN12" i="8"/>
  <c r="AT27" i="4"/>
  <c r="CN9" i="4" s="1"/>
  <c r="CN9" i="8"/>
  <c r="AR27" i="4"/>
  <c r="CN8" i="4" s="1"/>
  <c r="CN8" i="8"/>
  <c r="CB28" i="8"/>
  <c r="CO26" i="8" s="1"/>
  <c r="CB27" i="8"/>
  <c r="CN26" i="8" s="1"/>
  <c r="CB31" i="8"/>
  <c r="CD29" i="8"/>
  <c r="CM27" i="8"/>
  <c r="AH28" i="8"/>
  <c r="AG27" i="8"/>
  <c r="AE29" i="8"/>
  <c r="AF28" i="8"/>
  <c r="BB27" i="4"/>
  <c r="CN13" i="4" s="1"/>
  <c r="AF15" i="4"/>
  <c r="BB31" i="4"/>
  <c r="Q7" i="6" s="1"/>
  <c r="Q8" i="6"/>
  <c r="AP27" i="4"/>
  <c r="CN7" i="4" s="1"/>
  <c r="AH15" i="4"/>
  <c r="BF29" i="4" s="1"/>
  <c r="BF27" i="4" s="1"/>
  <c r="CN15" i="4" s="1"/>
  <c r="BD29" i="4"/>
  <c r="BD27" i="4" s="1"/>
  <c r="CN14" i="4" s="1"/>
  <c r="AG14" i="4"/>
  <c r="AE16" i="4"/>
  <c r="CM16" i="4" s="1"/>
  <c r="C40" i="4"/>
  <c r="W40" i="4" l="1"/>
  <c r="CM28" i="8"/>
  <c r="CF29" i="8"/>
  <c r="AH29" i="8"/>
  <c r="AG28" i="8"/>
  <c r="AE30" i="8"/>
  <c r="AF30" i="8" s="1"/>
  <c r="AF29" i="8"/>
  <c r="CD28" i="8"/>
  <c r="CO27" i="8" s="1"/>
  <c r="CD31" i="8"/>
  <c r="CD27" i="8"/>
  <c r="CN27" i="8" s="1"/>
  <c r="BD31" i="4"/>
  <c r="S7" i="6" s="1"/>
  <c r="S8" i="6"/>
  <c r="AF16" i="4"/>
  <c r="BF31" i="4"/>
  <c r="U7" i="6" s="1"/>
  <c r="U8" i="6"/>
  <c r="AG15" i="4"/>
  <c r="AE17" i="4"/>
  <c r="CM17" i="4" s="1"/>
  <c r="AH16" i="4"/>
  <c r="C41" i="4"/>
  <c r="W41" i="4" s="1"/>
  <c r="CM29" i="8" l="1"/>
  <c r="AH30" i="8"/>
  <c r="CH29" i="8"/>
  <c r="AG29" i="8"/>
  <c r="CF31" i="8"/>
  <c r="CF27" i="8"/>
  <c r="CN28" i="8" s="1"/>
  <c r="CF28" i="8"/>
  <c r="CO28" i="8" s="1"/>
  <c r="AF17" i="4"/>
  <c r="AH17" i="4"/>
  <c r="BJ29" i="4" s="1"/>
  <c r="BJ27" i="4" s="1"/>
  <c r="CN17" i="4" s="1"/>
  <c r="BH29" i="4"/>
  <c r="BH27" i="4" s="1"/>
  <c r="CN16" i="4" s="1"/>
  <c r="AG16" i="4"/>
  <c r="AE18" i="4"/>
  <c r="CM18" i="4" s="1"/>
  <c r="C42" i="4"/>
  <c r="CH31" i="8" l="1"/>
  <c r="CH27" i="8"/>
  <c r="CN29" i="8" s="1"/>
  <c r="CH28" i="8"/>
  <c r="CO29" i="8" s="1"/>
  <c r="AG30" i="8"/>
  <c r="CM30" i="8"/>
  <c r="CJ29" i="8"/>
  <c r="AG17" i="4"/>
  <c r="BJ31" i="4"/>
  <c r="Y7" i="6" s="1"/>
  <c r="Y8" i="6"/>
  <c r="AF18" i="4"/>
  <c r="BH31" i="4"/>
  <c r="W7" i="6" s="1"/>
  <c r="W8" i="6"/>
  <c r="AE19" i="4"/>
  <c r="AF19" i="4" s="1"/>
  <c r="AH18" i="4"/>
  <c r="W42" i="4"/>
  <c r="C43" i="4"/>
  <c r="CJ31" i="8" l="1"/>
  <c r="CJ27" i="8"/>
  <c r="CN30" i="8" s="1"/>
  <c r="CJ28" i="8"/>
  <c r="CO30" i="8" s="1"/>
  <c r="AH19" i="4"/>
  <c r="CM19" i="4" s="1"/>
  <c r="BL29" i="4"/>
  <c r="BL27" i="4" s="1"/>
  <c r="CN18" i="4" s="1"/>
  <c r="AG18" i="4"/>
  <c r="AE20" i="4"/>
  <c r="AF20" i="4" s="1"/>
  <c r="W43" i="4"/>
  <c r="K45" i="4"/>
  <c r="Y45" i="4" s="1"/>
  <c r="BL31" i="4" l="1"/>
  <c r="AA7" i="6" s="1"/>
  <c r="AA8" i="6"/>
  <c r="AG19" i="4"/>
  <c r="AH20" i="4"/>
  <c r="CM20" i="4" s="1"/>
  <c r="BN29" i="4"/>
  <c r="BN27" i="4" s="1"/>
  <c r="CN19" i="4" s="1"/>
  <c r="AE21" i="4"/>
  <c r="AF21" i="4" s="1"/>
  <c r="BN31" i="4" l="1"/>
  <c r="AC7" i="6" s="1"/>
  <c r="AC8" i="6"/>
  <c r="AH21" i="4"/>
  <c r="CM21" i="4" s="1"/>
  <c r="BP29" i="4"/>
  <c r="BP27" i="4" s="1"/>
  <c r="CN20" i="4" s="1"/>
  <c r="AG20" i="4"/>
  <c r="AE22" i="4"/>
  <c r="AG21" i="4" l="1"/>
  <c r="BP31" i="4"/>
  <c r="AE7" i="6" s="1"/>
  <c r="AE8" i="6"/>
  <c r="AH22" i="4"/>
  <c r="CM22" i="4" s="1"/>
  <c r="BR29" i="4"/>
  <c r="BR27" i="4" s="1"/>
  <c r="CN21" i="4" s="1"/>
  <c r="AF22" i="4"/>
  <c r="AE23" i="4"/>
  <c r="AF23" i="4" s="1"/>
  <c r="BR31" i="4" l="1"/>
  <c r="AG7" i="6" s="1"/>
  <c r="AG8" i="6"/>
  <c r="AH23" i="4"/>
  <c r="CM23" i="4" s="1"/>
  <c r="BT29" i="4"/>
  <c r="BT27" i="4" s="1"/>
  <c r="CN22" i="4" s="1"/>
  <c r="AG22" i="4"/>
  <c r="AE24" i="4"/>
  <c r="AF24" i="4" s="1"/>
  <c r="AG23" i="4" l="1"/>
  <c r="BT31" i="4"/>
  <c r="AI7" i="6" s="1"/>
  <c r="AI8" i="6"/>
  <c r="AH24" i="4"/>
  <c r="CM24" i="4" s="1"/>
  <c r="BV29" i="4"/>
  <c r="BV27" i="4" s="1"/>
  <c r="CN23" i="4" s="1"/>
  <c r="AE25" i="4"/>
  <c r="AF25" i="4" s="1"/>
  <c r="BV31" i="4" l="1"/>
  <c r="AK7" i="6" s="1"/>
  <c r="AK8" i="6"/>
  <c r="AH25" i="4"/>
  <c r="CM25" i="4" s="1"/>
  <c r="BX29" i="4"/>
  <c r="BX27" i="4" s="1"/>
  <c r="CN24" i="4" s="1"/>
  <c r="AG24" i="4"/>
  <c r="AE26" i="4"/>
  <c r="AF26" i="4" s="1"/>
  <c r="AG25" i="4" l="1"/>
  <c r="BX31" i="4"/>
  <c r="AM7" i="6" s="1"/>
  <c r="AM8" i="6"/>
  <c r="AH26" i="4"/>
  <c r="CM26" i="4" s="1"/>
  <c r="BZ29" i="4"/>
  <c r="BZ27" i="4" s="1"/>
  <c r="AE27" i="4"/>
  <c r="AF27" i="4" s="1"/>
  <c r="BZ31" i="4" l="1"/>
  <c r="AO7" i="6" s="1"/>
  <c r="AO8" i="6"/>
  <c r="AH27" i="4"/>
  <c r="CM27" i="4" s="1"/>
  <c r="CB29" i="4"/>
  <c r="CB27" i="4" s="1"/>
  <c r="AG26" i="4"/>
  <c r="AE28" i="4"/>
  <c r="AF28" i="4" s="1"/>
  <c r="CB31" i="4" l="1"/>
  <c r="AQ7" i="6" s="1"/>
  <c r="CN26" i="4"/>
  <c r="AQ8" i="6"/>
  <c r="CD29" i="4"/>
  <c r="CD27" i="4" s="1"/>
  <c r="AH28" i="4"/>
  <c r="CM28" i="4" s="1"/>
  <c r="AG27" i="4"/>
  <c r="AE29" i="4"/>
  <c r="AF29" i="4" s="1"/>
  <c r="CD31" i="4" l="1"/>
  <c r="AS7" i="6" s="1"/>
  <c r="CO27" i="4"/>
  <c r="AS8" i="6"/>
  <c r="CN27" i="4"/>
  <c r="CF29" i="4"/>
  <c r="CF27" i="4" s="1"/>
  <c r="AG28" i="4"/>
  <c r="AH29" i="4"/>
  <c r="CM29" i="4" s="1"/>
  <c r="AE30" i="4"/>
  <c r="AF30" i="4" s="1"/>
  <c r="CF31" i="4" l="1"/>
  <c r="AU7" i="6" s="1"/>
  <c r="CO28" i="4"/>
  <c r="AU8" i="6"/>
  <c r="CN28" i="4"/>
  <c r="CH29" i="4"/>
  <c r="CH27" i="4" s="1"/>
  <c r="AH30" i="4"/>
  <c r="CM30" i="4" s="1"/>
  <c r="AG29" i="4"/>
  <c r="CH31" i="4" l="1"/>
  <c r="AW7" i="6" s="1"/>
  <c r="CO29" i="4"/>
  <c r="CN29" i="4"/>
  <c r="AW8" i="6"/>
  <c r="AG30" i="4"/>
  <c r="CJ29" i="4"/>
  <c r="CJ27" i="4" s="1"/>
  <c r="CJ31" i="4" l="1"/>
  <c r="AY7" i="6" s="1"/>
  <c r="CO30" i="4"/>
  <c r="CN30" i="4"/>
  <c r="AY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駒野 喜紀</author>
    <author>谷村 敏雄</author>
  </authors>
  <commentList>
    <comment ref="AP10" authorId="0" shapeId="0" xr:uid="{AA10E11A-B47D-4CB6-A5BB-1FA00C22E478}">
      <text>
        <r>
          <rPr>
            <b/>
            <sz val="9"/>
            <color indexed="81"/>
            <rFont val="MS P ゴシック"/>
            <family val="3"/>
            <charset val="128"/>
          </rPr>
          <t>年月日</t>
        </r>
      </text>
    </comment>
    <comment ref="AG15" authorId="0" shapeId="0" xr:uid="{6E87DC65-17DC-40F7-B1F2-85F4C35E773B}">
      <text>
        <r>
          <rPr>
            <b/>
            <sz val="9"/>
            <color indexed="81"/>
            <rFont val="MS P ゴシック"/>
            <family val="3"/>
            <charset val="128"/>
          </rPr>
          <t>着色の部分を記入する</t>
        </r>
      </text>
    </comment>
    <comment ref="AG17" authorId="1" shapeId="0" xr:uid="{2C470097-2A87-4D3B-A51B-A39AE6A74835}">
      <text>
        <r>
          <rPr>
            <b/>
            <sz val="9"/>
            <color indexed="81"/>
            <rFont val="MS P ゴシック"/>
            <family val="3"/>
            <charset val="128"/>
          </rPr>
          <t>業者名を記入する</t>
        </r>
      </text>
    </comment>
    <comment ref="AG19" authorId="1" shapeId="0" xr:uid="{2CF16F34-6696-4A0D-BD45-5556ADD016C4}">
      <text>
        <r>
          <rPr>
            <b/>
            <sz val="9"/>
            <color indexed="81"/>
            <rFont val="MS P ゴシック"/>
            <family val="3"/>
            <charset val="128"/>
          </rPr>
          <t>代表者職氏名を記入する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谷村 敏雄</author>
    <author>駒野 喜紀</author>
  </authors>
  <commentList>
    <comment ref="AI7" authorId="0" shapeId="0" xr:uid="{EDCB2F11-62E3-4701-980F-CEA964907ECB}">
      <text>
        <r>
          <rPr>
            <b/>
            <sz val="9"/>
            <color indexed="81"/>
            <rFont val="MS P ゴシック"/>
            <family val="3"/>
            <charset val="128"/>
          </rPr>
          <t>下記の実績欄を記入すれば、グラフが自動作成される。</t>
        </r>
      </text>
    </comment>
    <comment ref="U35" authorId="1" shapeId="0" xr:uid="{1C5CAEC1-A6CF-40DB-A3F7-A04126CFA726}">
      <text>
        <r>
          <rPr>
            <b/>
            <sz val="9"/>
            <color indexed="81"/>
            <rFont val="MS P ゴシック"/>
            <family val="3"/>
            <charset val="128"/>
          </rPr>
          <t>工事期間の週数を記入する。（毎月、積み上げて記入）
稼動開始日～稼働終了日の週数とし、稼働開始日や稼働終了日が週の途中の場合、その週はカウントしない。</t>
        </r>
      </text>
    </comment>
    <comment ref="F38" authorId="1" shapeId="0" xr:uid="{EF1E0ECE-DA73-410D-ABB7-1DD3EC250427}">
      <text>
        <r>
          <rPr>
            <b/>
            <sz val="9"/>
            <color indexed="81"/>
            <rFont val="MS P ゴシック"/>
            <family val="3"/>
            <charset val="128"/>
          </rPr>
          <t>閉所した日に「○」をプルダウンから選択する。</t>
        </r>
      </text>
    </comment>
    <comment ref="Y38" authorId="1" shapeId="0" xr:uid="{C194BEF3-4542-49FD-949D-D594AC22B99C}">
      <text>
        <r>
          <rPr>
            <b/>
            <sz val="9"/>
            <color indexed="81"/>
            <rFont val="MS P ゴシック"/>
            <family val="3"/>
            <charset val="128"/>
          </rPr>
          <t>未達成だが、他の代替可能日により代替する日数を記入する。（閉所日含めて2日となるようにする）</t>
        </r>
      </text>
    </comment>
    <comment ref="AA38" authorId="1" shapeId="0" xr:uid="{B78E24E4-00E1-41FA-9B6F-CE1EA2A8325D}">
      <text>
        <r>
          <rPr>
            <b/>
            <sz val="9"/>
            <color indexed="81"/>
            <rFont val="MS P ゴシック"/>
            <family val="3"/>
            <charset val="128"/>
          </rPr>
          <t>対象外の週に「○」をプルダウンから選択する。
稼動開始日前や稼働終了日以降、その他監督職員と協議して対象外とした週が「対象外の週」となります。</t>
        </r>
      </text>
    </comment>
    <comment ref="AB42" authorId="1" shapeId="0" xr:uid="{A425CC7C-F190-460D-9BD1-480BF715550F}">
      <text>
        <r>
          <rPr>
            <b/>
            <sz val="9"/>
            <color indexed="81"/>
            <rFont val="MS P ゴシック"/>
            <family val="3"/>
            <charset val="128"/>
          </rPr>
          <t>月末が週途中となり翌月確認する場合は「○」をプルダウンから選択する。</t>
        </r>
      </text>
    </comment>
    <comment ref="K44" authorId="1" shapeId="0" xr:uid="{51B9EFFC-58DD-4C3E-8513-7637CAB14335}">
      <text>
        <r>
          <rPr>
            <b/>
            <sz val="9"/>
            <color indexed="81"/>
            <rFont val="MS P ゴシック"/>
            <family val="3"/>
            <charset val="128"/>
          </rPr>
          <t>前月末時点での残り代替可能日数の累計を記入する。
（毎月、先月末時点での代替可能日数確認して記入）</t>
        </r>
      </text>
    </comment>
    <comment ref="K45" authorId="1" shapeId="0" xr:uid="{81AFA001-591A-4C11-B2E4-AE4C528EAA70}">
      <text>
        <r>
          <rPr>
            <b/>
            <sz val="9"/>
            <color indexed="81"/>
            <rFont val="MS P ゴシック"/>
            <family val="3"/>
            <charset val="128"/>
          </rPr>
          <t>今月週休２日を超えて閉所し、代替可能日となった日数
（基本的には自動計算される）</t>
        </r>
      </text>
    </comment>
    <comment ref="Y45" authorId="1" shapeId="0" xr:uid="{349A27D3-92A2-4457-B455-11A44C60EFFB}">
      <text>
        <r>
          <rPr>
            <b/>
            <sz val="9"/>
            <color indexed="81"/>
            <rFont val="MS P ゴシック"/>
            <family val="3"/>
            <charset val="128"/>
          </rPr>
          <t>工期末に0以上であることを確認する。（自動計算）
翌月に代替する場合はマイナスになることがある。</t>
        </r>
      </text>
    </comment>
    <comment ref="Y46" authorId="1" shapeId="0" xr:uid="{764A0DE7-7C8B-4650-BC6E-C492A3D779D8}">
      <text>
        <r>
          <rPr>
            <b/>
            <sz val="9"/>
            <color indexed="81"/>
            <rFont val="MS P ゴシック"/>
            <family val="3"/>
            <charset val="128"/>
          </rPr>
          <t>代替可能週数以下であることを確認する。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駒野 喜紀</author>
  </authors>
  <commentList>
    <comment ref="U35" authorId="0" shapeId="0" xr:uid="{6B6BC104-F98E-4AAF-9CE2-2EDF3602A098}">
      <text>
        <r>
          <rPr>
            <b/>
            <sz val="9"/>
            <color indexed="81"/>
            <rFont val="MS P ゴシック"/>
            <family val="3"/>
            <charset val="128"/>
          </rPr>
          <t>工事期間の週数を記入する。（毎月、積み上げて記入）
稼動開始日～稼働終了日の週数とし、稼働開始日や稼働終了日が週の途中の場合、その週はカウントしない。</t>
        </r>
      </text>
    </comment>
    <comment ref="F38" authorId="0" shapeId="0" xr:uid="{5EC82FC9-9CF7-4FD7-8EE7-59A8D0DAA43D}">
      <text>
        <r>
          <rPr>
            <b/>
            <sz val="9"/>
            <color indexed="81"/>
            <rFont val="MS P ゴシック"/>
            <family val="3"/>
            <charset val="128"/>
          </rPr>
          <t>閉所した日に「○」をプルダウンから選択する。</t>
        </r>
      </text>
    </comment>
    <comment ref="Y38" authorId="0" shapeId="0" xr:uid="{C15ACF45-C1DE-476B-8AB9-8EFAA886F435}">
      <text>
        <r>
          <rPr>
            <b/>
            <sz val="9"/>
            <color indexed="81"/>
            <rFont val="MS P ゴシック"/>
            <family val="3"/>
            <charset val="128"/>
          </rPr>
          <t>未達成だが、他の代替可能日により代替する日数を記入する。（閉所日含めて2日となるようにする）</t>
        </r>
      </text>
    </comment>
    <comment ref="AA38" authorId="0" shapeId="0" xr:uid="{82792487-97A4-434F-8C46-AE82F901D3C0}">
      <text>
        <r>
          <rPr>
            <b/>
            <sz val="9"/>
            <color indexed="81"/>
            <rFont val="MS P ゴシック"/>
            <family val="3"/>
            <charset val="128"/>
          </rPr>
          <t>対象外の週に「○」をプルダウンから選択する。
稼動開始日前や稼働終了日以降、その他監督職員と協議して対象外とした週が「対象外の週」となります。</t>
        </r>
      </text>
    </comment>
    <comment ref="AB42" authorId="0" shapeId="0" xr:uid="{FEEB9779-0D4D-40DA-8552-3971C2122504}">
      <text>
        <r>
          <rPr>
            <b/>
            <sz val="9"/>
            <color indexed="81"/>
            <rFont val="MS P ゴシック"/>
            <family val="3"/>
            <charset val="128"/>
          </rPr>
          <t>月末が週途中となり翌月確認する場合は「○」をプルダウンから選択する。</t>
        </r>
      </text>
    </comment>
    <comment ref="K44" authorId="0" shapeId="0" xr:uid="{AF9B21BA-9A76-44A8-8B88-8B41DA9678BC}">
      <text>
        <r>
          <rPr>
            <b/>
            <sz val="9"/>
            <color indexed="81"/>
            <rFont val="MS P ゴシック"/>
            <family val="3"/>
            <charset val="128"/>
          </rPr>
          <t>前月末時点での残り代替可能日数の累計を記入する。
（毎月、先月末時点での代替可能日数確認して記入）</t>
        </r>
      </text>
    </comment>
    <comment ref="K45" authorId="0" shapeId="0" xr:uid="{A187EDBD-E392-453C-A010-14EC62CE05E5}">
      <text>
        <r>
          <rPr>
            <b/>
            <sz val="9"/>
            <color indexed="81"/>
            <rFont val="MS P ゴシック"/>
            <family val="3"/>
            <charset val="128"/>
          </rPr>
          <t>今月週休２日を超えて閉所し、代替可能日となった日数
（基本的には自動計算される）</t>
        </r>
      </text>
    </comment>
    <comment ref="Y45" authorId="0" shapeId="0" xr:uid="{821FA7F8-A8C8-4B7B-BC3C-3BF47F5ED8E2}">
      <text>
        <r>
          <rPr>
            <b/>
            <sz val="9"/>
            <color indexed="81"/>
            <rFont val="MS P ゴシック"/>
            <family val="3"/>
            <charset val="128"/>
          </rPr>
          <t>工期末に0以上であることを確認する。（自動計算）
翌月に代替する場合はマイナスになることがある。</t>
        </r>
      </text>
    </comment>
    <comment ref="Y46" authorId="0" shapeId="0" xr:uid="{E059ECE8-8964-48FF-A8C6-C28DA39F9FAF}">
      <text>
        <r>
          <rPr>
            <b/>
            <sz val="9"/>
            <color indexed="81"/>
            <rFont val="MS P ゴシック"/>
            <family val="3"/>
            <charset val="128"/>
          </rPr>
          <t>代替可能週数以下であることを確認する。</t>
        </r>
      </text>
    </comment>
  </commentList>
</comments>
</file>

<file path=xl/sharedStrings.xml><?xml version="1.0" encoding="utf-8"?>
<sst xmlns="http://schemas.openxmlformats.org/spreadsheetml/2006/main" count="361" uniqueCount="118">
  <si>
    <t>工事名</t>
    <rPh sb="0" eb="3">
      <t>コウジメイ</t>
    </rPh>
    <phoneticPr fontId="2"/>
  </si>
  <si>
    <t>１．</t>
    <phoneticPr fontId="2"/>
  </si>
  <si>
    <t>様式第15号-甲号</t>
    <rPh sb="0" eb="2">
      <t>ヨウシキ</t>
    </rPh>
    <rPh sb="2" eb="3">
      <t>ダイ</t>
    </rPh>
    <rPh sb="5" eb="6">
      <t>ゴウ</t>
    </rPh>
    <rPh sb="7" eb="8">
      <t>コウ</t>
    </rPh>
    <rPh sb="8" eb="9">
      <t>ゴウ</t>
    </rPh>
    <phoneticPr fontId="2"/>
  </si>
  <si>
    <t>の進捗状況を下記のとおり報告します。</t>
    <rPh sb="1" eb="3">
      <t>シンチョク</t>
    </rPh>
    <rPh sb="3" eb="5">
      <t>ジョウキョウ</t>
    </rPh>
    <rPh sb="6" eb="8">
      <t>カキ</t>
    </rPh>
    <rPh sb="12" eb="14">
      <t>ホウコク</t>
    </rPh>
    <phoneticPr fontId="2"/>
  </si>
  <si>
    <t>２．</t>
    <phoneticPr fontId="2"/>
  </si>
  <si>
    <t>工期</t>
    <rPh sb="0" eb="2">
      <t>コウキ</t>
    </rPh>
    <phoneticPr fontId="2"/>
  </si>
  <si>
    <t>出来高</t>
    <rPh sb="0" eb="2">
      <t>デキ</t>
    </rPh>
    <rPh sb="2" eb="3">
      <t>タカ</t>
    </rPh>
    <phoneticPr fontId="2"/>
  </si>
  <si>
    <t>工事種目</t>
    <rPh sb="0" eb="2">
      <t>コウジ</t>
    </rPh>
    <rPh sb="2" eb="4">
      <t>シュモク</t>
    </rPh>
    <phoneticPr fontId="2"/>
  </si>
  <si>
    <t>構成比 (％)</t>
    <phoneticPr fontId="2"/>
  </si>
  <si>
    <t>②本月工事別</t>
    <phoneticPr fontId="2"/>
  </si>
  <si>
    <t>進捗率 (％)</t>
    <phoneticPr fontId="2"/>
  </si>
  <si>
    <t>③累計工事別</t>
    <phoneticPr fontId="2"/>
  </si>
  <si>
    <t>①×③</t>
    <phoneticPr fontId="2"/>
  </si>
  <si>
    <t>進捗率 (％)</t>
    <phoneticPr fontId="2"/>
  </si>
  <si>
    <t>進捗率</t>
    <phoneticPr fontId="2"/>
  </si>
  <si>
    <t>工事状況</t>
    <rPh sb="0" eb="2">
      <t>コウジ</t>
    </rPh>
    <rPh sb="2" eb="4">
      <t>ジョウキョウ</t>
    </rPh>
    <phoneticPr fontId="2"/>
  </si>
  <si>
    <t>　①</t>
    <phoneticPr fontId="2"/>
  </si>
  <si>
    <t>様式第15号-乙号</t>
    <rPh sb="0" eb="2">
      <t>ヨウシキ</t>
    </rPh>
    <rPh sb="2" eb="3">
      <t>ダイ</t>
    </rPh>
    <rPh sb="5" eb="6">
      <t>ゴウ</t>
    </rPh>
    <rPh sb="7" eb="8">
      <t>オツ</t>
    </rPh>
    <rPh sb="8" eb="9">
      <t>ゴウ</t>
    </rPh>
    <phoneticPr fontId="2"/>
  </si>
  <si>
    <t>月</t>
    <rPh sb="0" eb="1">
      <t>ツキ</t>
    </rPh>
    <phoneticPr fontId="2"/>
  </si>
  <si>
    <t>工 事 進 捗 表</t>
    <rPh sb="0" eb="1">
      <t>コウ</t>
    </rPh>
    <rPh sb="2" eb="3">
      <t>コト</t>
    </rPh>
    <rPh sb="4" eb="5">
      <t>ススム</t>
    </rPh>
    <rPh sb="6" eb="7">
      <t>チョク</t>
    </rPh>
    <rPh sb="8" eb="9">
      <t>ヒョウ</t>
    </rPh>
    <phoneticPr fontId="2"/>
  </si>
  <si>
    <t>実施線</t>
    <rPh sb="0" eb="2">
      <t>ジッシ</t>
    </rPh>
    <rPh sb="2" eb="3">
      <t>セン</t>
    </rPh>
    <phoneticPr fontId="2"/>
  </si>
  <si>
    <t>予定線</t>
    <rPh sb="0" eb="2">
      <t>ヨテイ</t>
    </rPh>
    <rPh sb="2" eb="3">
      <t>セン</t>
    </rPh>
    <phoneticPr fontId="2"/>
  </si>
  <si>
    <t>注）</t>
    <phoneticPr fontId="2"/>
  </si>
  <si>
    <t>本月進捗率</t>
    <phoneticPr fontId="2"/>
  </si>
  <si>
    <t>合　計</t>
    <rPh sb="0" eb="1">
      <t>ゴウ</t>
    </rPh>
    <rPh sb="2" eb="3">
      <t>ケイ</t>
    </rPh>
    <phoneticPr fontId="2"/>
  </si>
  <si>
    <t>余　白</t>
    <phoneticPr fontId="2"/>
  </si>
  <si>
    <t>参　事</t>
    <rPh sb="0" eb="1">
      <t>サン</t>
    </rPh>
    <rPh sb="2" eb="3">
      <t>コト</t>
    </rPh>
    <phoneticPr fontId="2"/>
  </si>
  <si>
    <t>主任班長</t>
    <rPh sb="0" eb="2">
      <t>シュニン</t>
    </rPh>
    <rPh sb="2" eb="4">
      <t>ハンチョウ</t>
    </rPh>
    <phoneticPr fontId="2"/>
  </si>
  <si>
    <t>監督職員</t>
    <rPh sb="0" eb="2">
      <t>カントク</t>
    </rPh>
    <rPh sb="2" eb="4">
      <t>ショクイン</t>
    </rPh>
    <phoneticPr fontId="2"/>
  </si>
  <si>
    <t>住所</t>
    <rPh sb="0" eb="2">
      <t>ジュウショ</t>
    </rPh>
    <phoneticPr fontId="2"/>
  </si>
  <si>
    <t>受注者</t>
    <rPh sb="0" eb="2">
      <t>ジュチュウ</t>
    </rPh>
    <rPh sb="2" eb="3">
      <t>シャ</t>
    </rPh>
    <phoneticPr fontId="2"/>
  </si>
  <si>
    <t>氏名</t>
    <rPh sb="0" eb="2">
      <t>シメイ</t>
    </rPh>
    <phoneticPr fontId="2"/>
  </si>
  <si>
    <t>翌月5日迄に提出すること。</t>
    <phoneticPr fontId="2"/>
  </si>
  <si>
    <t>進捗率は、少数点以下第2位を切り上げること。</t>
    <phoneticPr fontId="2"/>
  </si>
  <si>
    <t>様式第１５号－丙号</t>
    <rPh sb="0" eb="2">
      <t>ヨウシキ</t>
    </rPh>
    <rPh sb="2" eb="3">
      <t>ダイ</t>
    </rPh>
    <rPh sb="5" eb="6">
      <t>ゴウ</t>
    </rPh>
    <rPh sb="7" eb="8">
      <t>ヘイ</t>
    </rPh>
    <rPh sb="8" eb="9">
      <t>ゴウ</t>
    </rPh>
    <phoneticPr fontId="8"/>
  </si>
  <si>
    <t>工　  事　  進 　 捗　  予　  定　  出　  来　  高　  表</t>
    <rPh sb="0" eb="1">
      <t>コウ</t>
    </rPh>
    <rPh sb="4" eb="5">
      <t>コト</t>
    </rPh>
    <rPh sb="8" eb="9">
      <t>ススム</t>
    </rPh>
    <rPh sb="12" eb="13">
      <t>チョク</t>
    </rPh>
    <rPh sb="16" eb="17">
      <t>ヨ</t>
    </rPh>
    <rPh sb="20" eb="21">
      <t>サダム</t>
    </rPh>
    <rPh sb="24" eb="25">
      <t>デ</t>
    </rPh>
    <rPh sb="28" eb="29">
      <t>ライ</t>
    </rPh>
    <rPh sb="32" eb="33">
      <t>タカ</t>
    </rPh>
    <rPh sb="36" eb="37">
      <t>ヒョウ</t>
    </rPh>
    <phoneticPr fontId="8"/>
  </si>
  <si>
    <t>　１．工事名</t>
    <rPh sb="3" eb="5">
      <t>コウジ</t>
    </rPh>
    <rPh sb="5" eb="6">
      <t>メイ</t>
    </rPh>
    <phoneticPr fontId="8"/>
  </si>
  <si>
    <t>　２．工　期</t>
    <rPh sb="3" eb="4">
      <t>コウ</t>
    </rPh>
    <rPh sb="5" eb="6">
      <t>キ</t>
    </rPh>
    <phoneticPr fontId="8"/>
  </si>
  <si>
    <t>着工</t>
    <rPh sb="0" eb="2">
      <t>チャッコウ</t>
    </rPh>
    <phoneticPr fontId="8"/>
  </si>
  <si>
    <t>完成</t>
    <rPh sb="0" eb="2">
      <t>カンセイ</t>
    </rPh>
    <phoneticPr fontId="8"/>
  </si>
  <si>
    <t>②：累計工事別進捗率(％)</t>
    <phoneticPr fontId="2"/>
  </si>
  <si>
    <t>③：①×②進捗率(％)</t>
    <phoneticPr fontId="2"/>
  </si>
  <si>
    <t>出来高</t>
  </si>
  <si>
    <t>①　(％)</t>
    <phoneticPr fontId="8"/>
  </si>
  <si>
    <t>月</t>
    <rPh sb="0" eb="1">
      <t>ツキ</t>
    </rPh>
    <phoneticPr fontId="8"/>
  </si>
  <si>
    <t>　工事種目</t>
    <rPh sb="1" eb="3">
      <t>コウジ</t>
    </rPh>
    <rPh sb="3" eb="5">
      <t>シュモク</t>
    </rPh>
    <phoneticPr fontId="8"/>
  </si>
  <si>
    <t>構成比率</t>
    <rPh sb="0" eb="2">
      <t>コウセイ</t>
    </rPh>
    <rPh sb="2" eb="4">
      <t>ヒリツ</t>
    </rPh>
    <phoneticPr fontId="8"/>
  </si>
  <si>
    <t>②</t>
    <phoneticPr fontId="8"/>
  </si>
  <si>
    <t>③</t>
    <phoneticPr fontId="8"/>
  </si>
  <si>
    <t>②</t>
    <phoneticPr fontId="8"/>
  </si>
  <si>
    <t>③</t>
    <phoneticPr fontId="8"/>
  </si>
  <si>
    <t>合計</t>
    <rPh sb="0" eb="2">
      <t>ゴウケイ</t>
    </rPh>
    <phoneticPr fontId="8"/>
  </si>
  <si>
    <t>工 事 進 捗 状 況 報 告 書</t>
    <rPh sb="0" eb="1">
      <t>コウ</t>
    </rPh>
    <rPh sb="2" eb="3">
      <t>コト</t>
    </rPh>
    <rPh sb="4" eb="5">
      <t>ススム</t>
    </rPh>
    <rPh sb="6" eb="7">
      <t>チョク</t>
    </rPh>
    <rPh sb="8" eb="9">
      <t>ジョウ</t>
    </rPh>
    <rPh sb="10" eb="11">
      <t>キョウ</t>
    </rPh>
    <rPh sb="12" eb="13">
      <t>ホウ</t>
    </rPh>
    <rPh sb="14" eb="15">
      <t>コク</t>
    </rPh>
    <rPh sb="16" eb="17">
      <t>ショ</t>
    </rPh>
    <phoneticPr fontId="2"/>
  </si>
  <si>
    <t>着工</t>
    <rPh sb="0" eb="2">
      <t>チャッコウ</t>
    </rPh>
    <phoneticPr fontId="2"/>
  </si>
  <si>
    <t>～</t>
    <phoneticPr fontId="2"/>
  </si>
  <si>
    <t>完成</t>
    <rPh sb="0" eb="2">
      <t>カンセイ</t>
    </rPh>
    <phoneticPr fontId="2"/>
  </si>
  <si>
    <t>当月</t>
    <rPh sb="0" eb="2">
      <t>トウゲツ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</si>
  <si>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</si>
  <si>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</si>
  <si>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8"/>
  </si>
  <si>
    <t>各週の達成状況</t>
    <rPh sb="0" eb="2">
      <t>カクシュウ</t>
    </rPh>
    <rPh sb="3" eb="5">
      <t>タッセイ</t>
    </rPh>
    <rPh sb="5" eb="7">
      <t>ジョウキョウ</t>
    </rPh>
    <phoneticPr fontId="28"/>
  </si>
  <si>
    <t>日</t>
    <rPh sb="0" eb="1">
      <t>ニチ</t>
    </rPh>
    <phoneticPr fontId="28"/>
  </si>
  <si>
    <t>月</t>
  </si>
  <si>
    <t>火</t>
  </si>
  <si>
    <t>水</t>
  </si>
  <si>
    <t>木</t>
  </si>
  <si>
    <t>金</t>
  </si>
  <si>
    <t>土</t>
  </si>
  <si>
    <t>閉所</t>
    <rPh sb="0" eb="2">
      <t>ヘイショ</t>
    </rPh>
    <phoneticPr fontId="28"/>
  </si>
  <si>
    <t>達　成</t>
    <rPh sb="0" eb="1">
      <t>タッ</t>
    </rPh>
    <rPh sb="2" eb="3">
      <t>シゲル</t>
    </rPh>
    <phoneticPr fontId="28"/>
  </si>
  <si>
    <t>未達成</t>
    <rPh sb="0" eb="3">
      <t>ミタッセイ</t>
    </rPh>
    <phoneticPr fontId="2"/>
  </si>
  <si>
    <t>工　事　名</t>
    <rPh sb="0" eb="1">
      <t>コウ</t>
    </rPh>
    <rPh sb="2" eb="3">
      <t>コト</t>
    </rPh>
    <rPh sb="4" eb="5">
      <t>メイ</t>
    </rPh>
    <phoneticPr fontId="2"/>
  </si>
  <si>
    <t>月</t>
    <rPh sb="0" eb="1">
      <t>ガツ</t>
    </rPh>
    <phoneticPr fontId="2"/>
  </si>
  <si>
    <t>　</t>
    <phoneticPr fontId="2"/>
  </si>
  <si>
    <t>週休２日確認欄</t>
    <rPh sb="0" eb="2">
      <t>シュウキュウ</t>
    </rPh>
    <rPh sb="3" eb="4">
      <t>ニチ</t>
    </rPh>
    <rPh sb="4" eb="6">
      <t>カクニン</t>
    </rPh>
    <rPh sb="6" eb="7">
      <t>ラン</t>
    </rPh>
    <phoneticPr fontId="2"/>
  </si>
  <si>
    <t>週休２日制度
対象工事方式</t>
    <phoneticPr fontId="2"/>
  </si>
  <si>
    <t>翌月確認</t>
    <rPh sb="0" eb="2">
      <t>ヨクゲツ</t>
    </rPh>
    <rPh sb="2" eb="4">
      <t>カクニン</t>
    </rPh>
    <phoneticPr fontId="28"/>
  </si>
  <si>
    <t>率</t>
    <rPh sb="0" eb="1">
      <t>リツ</t>
    </rPh>
    <phoneticPr fontId="2"/>
  </si>
  <si>
    <t>予定</t>
    <rPh sb="0" eb="2">
      <t>ヨテイ</t>
    </rPh>
    <phoneticPr fontId="2"/>
  </si>
  <si>
    <t>実施</t>
    <rPh sb="0" eb="2">
      <t>ジッシ</t>
    </rPh>
    <phoneticPr fontId="2"/>
  </si>
  <si>
    <t>工事状況の写真を2枚添付すること。</t>
    <rPh sb="9" eb="10">
      <t>マイ</t>
    </rPh>
    <phoneticPr fontId="2"/>
  </si>
  <si>
    <t>課　長</t>
    <rPh sb="0" eb="1">
      <t>カ</t>
    </rPh>
    <rPh sb="2" eb="3">
      <t>チョウ</t>
    </rPh>
    <phoneticPr fontId="2"/>
  </si>
  <si>
    <t>　福井県土木部公共建築課長　様</t>
    <rPh sb="1" eb="4">
      <t>フクイケン</t>
    </rPh>
    <rPh sb="4" eb="6">
      <t>ドボク</t>
    </rPh>
    <rPh sb="6" eb="7">
      <t>ブ</t>
    </rPh>
    <rPh sb="7" eb="9">
      <t>コウキョウ</t>
    </rPh>
    <rPh sb="9" eb="11">
      <t>ケンチク</t>
    </rPh>
    <rPh sb="11" eb="13">
      <t>カチョウ</t>
    </rPh>
    <rPh sb="14" eb="15">
      <t>サマ</t>
    </rPh>
    <phoneticPr fontId="2"/>
  </si>
  <si>
    <t>課長補佐</t>
    <rPh sb="0" eb="2">
      <t>カチョウ</t>
    </rPh>
    <rPh sb="2" eb="4">
      <t>ホサ</t>
    </rPh>
    <phoneticPr fontId="2"/>
  </si>
  <si>
    <t>計画・技術支援班</t>
    <rPh sb="0" eb="2">
      <t>ケイカク</t>
    </rPh>
    <rPh sb="3" eb="8">
      <t>ギジュツシエンハン</t>
    </rPh>
    <phoneticPr fontId="2"/>
  </si>
  <si>
    <t>日</t>
    <rPh sb="0" eb="1">
      <t>ニチ</t>
    </rPh>
    <phoneticPr fontId="2"/>
  </si>
  <si>
    <t>代　替</t>
    <rPh sb="0" eb="1">
      <t>ダイ</t>
    </rPh>
    <rPh sb="2" eb="3">
      <t>タイ</t>
    </rPh>
    <phoneticPr fontId="2"/>
  </si>
  <si>
    <t>2021/1/1以降における運用に関する事項</t>
    <rPh sb="8" eb="10">
      <t>イコウ</t>
    </rPh>
    <rPh sb="14" eb="16">
      <t>ウンヨウ</t>
    </rPh>
    <rPh sb="17" eb="18">
      <t>カン</t>
    </rPh>
    <rPh sb="20" eb="22">
      <t>ジコウ</t>
    </rPh>
    <phoneticPr fontId="2"/>
  </si>
  <si>
    <t>対象外</t>
    <rPh sb="0" eb="2">
      <t>タイショウ</t>
    </rPh>
    <rPh sb="2" eb="3">
      <t>ガイ</t>
    </rPh>
    <phoneticPr fontId="28"/>
  </si>
  <si>
    <t>代替可能週数</t>
    <rPh sb="0" eb="2">
      <t>ダイタイ</t>
    </rPh>
    <rPh sb="2" eb="4">
      <t>カノウ</t>
    </rPh>
    <rPh sb="4" eb="6">
      <t>シュウスウ</t>
    </rPh>
    <phoneticPr fontId="2"/>
  </si>
  <si>
    <t>今月代替を行った日数</t>
    <rPh sb="0" eb="2">
      <t>コンゲツ</t>
    </rPh>
    <rPh sb="2" eb="4">
      <t>ダイタイ</t>
    </rPh>
    <rPh sb="5" eb="6">
      <t>オコナ</t>
    </rPh>
    <rPh sb="8" eb="10">
      <t>ニッスウ</t>
    </rPh>
    <phoneticPr fontId="2"/>
  </si>
  <si>
    <t>週</t>
    <rPh sb="0" eb="1">
      <t>シュウ</t>
    </rPh>
    <phoneticPr fontId="2"/>
  </si>
  <si>
    <t>代替を行った週数計</t>
    <rPh sb="0" eb="2">
      <t>ダイタイ</t>
    </rPh>
    <rPh sb="3" eb="4">
      <t>オコナ</t>
    </rPh>
    <rPh sb="6" eb="8">
      <t>シュウスウ</t>
    </rPh>
    <rPh sb="8" eb="9">
      <t>ケイ</t>
    </rPh>
    <phoneticPr fontId="2"/>
  </si>
  <si>
    <t>前月末時点の代替可能日数</t>
    <rPh sb="0" eb="2">
      <t>ゼンゲツ</t>
    </rPh>
    <rPh sb="2" eb="3">
      <t>マツ</t>
    </rPh>
    <rPh sb="3" eb="5">
      <t>ジテン</t>
    </rPh>
    <rPh sb="6" eb="8">
      <t>ダイタイ</t>
    </rPh>
    <rPh sb="8" eb="10">
      <t>カノウ</t>
    </rPh>
    <rPh sb="10" eb="11">
      <t>ビ</t>
    </rPh>
    <rPh sb="11" eb="12">
      <t>スウ</t>
    </rPh>
    <phoneticPr fontId="2"/>
  </si>
  <si>
    <t>今月の代替可能日</t>
    <rPh sb="0" eb="2">
      <t>コンゲツ</t>
    </rPh>
    <rPh sb="3" eb="5">
      <t>ダイタイ</t>
    </rPh>
    <rPh sb="5" eb="7">
      <t>カノウ</t>
    </rPh>
    <rPh sb="7" eb="8">
      <t>ヒ</t>
    </rPh>
    <phoneticPr fontId="2"/>
  </si>
  <si>
    <t>今月末時点の代替可能日数</t>
    <rPh sb="0" eb="2">
      <t>コンゲツ</t>
    </rPh>
    <rPh sb="2" eb="3">
      <t>マツ</t>
    </rPh>
    <rPh sb="3" eb="5">
      <t>ジテン</t>
    </rPh>
    <rPh sb="6" eb="8">
      <t>ダイタイ</t>
    </rPh>
    <rPh sb="8" eb="10">
      <t>カノウ</t>
    </rPh>
    <rPh sb="10" eb="11">
      <t>ビ</t>
    </rPh>
    <rPh sb="11" eb="12">
      <t>スウ</t>
    </rPh>
    <phoneticPr fontId="2"/>
  </si>
  <si>
    <r>
      <t>工事着手日（始期）および完成日（終期）には日付の欄に「○」、</t>
    </r>
    <r>
      <rPr>
        <sz val="9"/>
        <color rgb="FFFF0000"/>
        <rFont val="ＭＳ 明朝"/>
        <family val="1"/>
        <charset val="128"/>
      </rPr>
      <t>稼働開始日と稼働終了時には日付の欄に「□」を記入する。</t>
    </r>
    <phoneticPr fontId="2"/>
  </si>
  <si>
    <t>工事期間週数</t>
    <rPh sb="0" eb="2">
      <t>コウジ</t>
    </rPh>
    <rPh sb="2" eb="4">
      <t>キカン</t>
    </rPh>
    <rPh sb="4" eb="6">
      <t>シュウスウ</t>
    </rPh>
    <phoneticPr fontId="2"/>
  </si>
  <si>
    <t>○</t>
  </si>
  <si>
    <t>実績</t>
    <rPh sb="0" eb="2">
      <t>ジッセキ</t>
    </rPh>
    <phoneticPr fontId="2"/>
  </si>
  <si>
    <t>年月</t>
    <rPh sb="0" eb="2">
      <t>ネンゲツ</t>
    </rPh>
    <phoneticPr fontId="2"/>
  </si>
  <si>
    <t>下記の実績欄を記入すれば、グラフ自動作成</t>
    <rPh sb="0" eb="2">
      <t>カキ</t>
    </rPh>
    <rPh sb="3" eb="6">
      <t>ジッセキラン</t>
    </rPh>
    <rPh sb="7" eb="9">
      <t>キニュウ</t>
    </rPh>
    <rPh sb="16" eb="20">
      <t>ジドウサクセイ</t>
    </rPh>
    <phoneticPr fontId="2"/>
  </si>
  <si>
    <t>予定</t>
    <rPh sb="0" eb="2">
      <t>ヨテイ</t>
    </rPh>
    <phoneticPr fontId="2"/>
  </si>
  <si>
    <t>注)予定線は、別紙 工事進捗予定出来高表による。</t>
    <phoneticPr fontId="2"/>
  </si>
  <si>
    <t>●</t>
  </si>
  <si>
    <t>平日閉所</t>
    <rPh sb="0" eb="2">
      <t>ヘイジツ</t>
    </rPh>
    <rPh sb="2" eb="4">
      <t>ヘイショ</t>
    </rPh>
    <phoneticPr fontId="2"/>
  </si>
  <si>
    <t>土日閉所</t>
    <rPh sb="0" eb="2">
      <t>ドニチ</t>
    </rPh>
    <rPh sb="2" eb="4">
      <t>ヘイショ</t>
    </rPh>
    <phoneticPr fontId="2"/>
  </si>
  <si>
    <t>代替可能日</t>
    <rPh sb="0" eb="5">
      <t>ダイタイカノウビ</t>
    </rPh>
    <phoneticPr fontId="2"/>
  </si>
  <si>
    <t>必要に応じて行を表示</t>
    <rPh sb="0" eb="2">
      <t>ヒツヨウ</t>
    </rPh>
    <rPh sb="3" eb="4">
      <t>オウ</t>
    </rPh>
    <rPh sb="6" eb="7">
      <t>ギョウ</t>
    </rPh>
    <rPh sb="8" eb="10">
      <t>ヒョウジ</t>
    </rPh>
    <phoneticPr fontId="2"/>
  </si>
  <si>
    <t>ダミー</t>
    <phoneticPr fontId="2"/>
  </si>
  <si>
    <t>工期が12か月以上の工事については、必要な月まで表示すること→</t>
    <rPh sb="0" eb="2">
      <t>コウキ</t>
    </rPh>
    <rPh sb="6" eb="7">
      <t>ゲツ</t>
    </rPh>
    <rPh sb="7" eb="9">
      <t>イジョウ</t>
    </rPh>
    <rPh sb="10" eb="12">
      <t>コウジ</t>
    </rPh>
    <rPh sb="18" eb="20">
      <t>ヒツヨウ</t>
    </rPh>
    <rPh sb="21" eb="22">
      <t>ツキ</t>
    </rPh>
    <rPh sb="24" eb="26">
      <t>ヒョウジ</t>
    </rPh>
    <phoneticPr fontId="2"/>
  </si>
  <si>
    <t>工期が12か月以上の場合、必要に応じて表示→</t>
    <rPh sb="0" eb="2">
      <t>コウキ</t>
    </rPh>
    <rPh sb="6" eb="9">
      <t>ゲツイジョウ</t>
    </rPh>
    <rPh sb="10" eb="12">
      <t>バアイ</t>
    </rPh>
    <rPh sb="13" eb="15">
      <t>ヒツヨウ</t>
    </rPh>
    <rPh sb="16" eb="17">
      <t>オウ</t>
    </rPh>
    <rPh sb="19" eb="21">
      <t>ヒョウジ</t>
    </rPh>
    <phoneticPr fontId="2"/>
  </si>
  <si>
    <t>編集可能なセル
以外はロック中
(PASS＝所属番号)</t>
    <rPh sb="0" eb="4">
      <t>ヘンシュウカノウ</t>
    </rPh>
    <rPh sb="8" eb="10">
      <t>イガイ</t>
    </rPh>
    <rPh sb="14" eb="15">
      <t>ナカ</t>
    </rPh>
    <rPh sb="22" eb="26">
      <t>ショゾクバンゴウ</t>
    </rPh>
    <phoneticPr fontId="2"/>
  </si>
  <si>
    <t>校閲→
シート保護の解除</t>
    <rPh sb="0" eb="2">
      <t>コウエツ</t>
    </rPh>
    <rPh sb="7" eb="9">
      <t>ホゴ</t>
    </rPh>
    <rPh sb="10" eb="12">
      <t>カイジョ</t>
    </rPh>
    <phoneticPr fontId="2"/>
  </si>
  <si>
    <t>完全週休
２日工事</t>
    <rPh sb="0" eb="4">
      <t>カンゼンシュウキュウ</t>
    </rPh>
    <rPh sb="6" eb="7">
      <t>ニチ</t>
    </rPh>
    <rPh sb="7" eb="9">
      <t>コウジ</t>
    </rPh>
    <phoneticPr fontId="28"/>
  </si>
  <si>
    <t>週休２日
工事</t>
    <rPh sb="0" eb="2">
      <t>シュウキュウ</t>
    </rPh>
    <rPh sb="3" eb="4">
      <t>ニチ</t>
    </rPh>
    <rPh sb="5" eb="7">
      <t>コウジ</t>
    </rPh>
    <phoneticPr fontId="28"/>
  </si>
  <si>
    <t>某建築工事</t>
    <rPh sb="0" eb="1">
      <t>ボウ</t>
    </rPh>
    <rPh sb="1" eb="5">
      <t>ケンチクコウジ</t>
    </rPh>
    <phoneticPr fontId="2"/>
  </si>
  <si>
    <t>令和6年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</si>
</sst>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[$-411]ggge&quot;年&quot;m&quot;月&quot;d&quot;日&quot;;@"/>
    <numFmt numFmtId="177" formatCode="0_);[Red]\(0\)"/>
    <numFmt numFmtId="178" formatCode="#,##0.0;[Red]\-#,##0.0"/>
    <numFmt numFmtId="179" formatCode="0.0_ "/>
    <numFmt numFmtId="180" formatCode="0.00_ "/>
    <numFmt numFmtId="181" formatCode="0.0_);[Red]\(0.0\)"/>
    <numFmt numFmtId="182" formatCode="0.000%"/>
    <numFmt numFmtId="183" formatCode="d"/>
    <numFmt numFmtId="184" formatCode="0&quot;週&quot;"/>
    <numFmt numFmtId="185" formatCode="[$-411]ge\.m\.d;@"/>
    <numFmt numFmtId="186" formatCode="0.0_ ;[Red]\-0.0\ "/>
    <numFmt numFmtId="187" formatCode="#,##0.0_ 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48"/>
      <color indexed="22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b/>
      <sz val="11"/>
      <color indexed="9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1"/>
      <color rgb="FF9C6500"/>
      <name val="ＭＳ 明朝"/>
      <family val="1"/>
      <charset val="128"/>
    </font>
    <font>
      <sz val="11"/>
      <color rgb="FFFA7D00"/>
      <name val="ＭＳ 明朝"/>
      <family val="1"/>
      <charset val="128"/>
    </font>
    <font>
      <sz val="11"/>
      <color rgb="FF9C0006"/>
      <name val="ＭＳ 明朝"/>
      <family val="1"/>
      <charset val="128"/>
    </font>
    <font>
      <b/>
      <sz val="11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1"/>
      <color rgb="FF3F3F3F"/>
      <name val="ＭＳ 明朝"/>
      <family val="1"/>
      <charset val="128"/>
    </font>
    <font>
      <i/>
      <sz val="11"/>
      <color rgb="FF7F7F7F"/>
      <name val="ＭＳ 明朝"/>
      <family val="1"/>
      <charset val="128"/>
    </font>
    <font>
      <sz val="11"/>
      <color rgb="FF3F3F76"/>
      <name val="ＭＳ 明朝"/>
      <family val="1"/>
      <charset val="128"/>
    </font>
    <font>
      <sz val="11"/>
      <color rgb="FF0061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6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9"/>
      <color theme="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5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rgb="FFFFFF00"/>
      <name val="HGS創英角ｺﾞｼｯｸUB"/>
      <family val="3"/>
      <charset val="128"/>
    </font>
    <font>
      <sz val="9"/>
      <color rgb="FFFFFF00"/>
      <name val="HGS創英角ｺﾞｼｯｸUB"/>
      <family val="3"/>
      <charset val="128"/>
    </font>
    <font>
      <sz val="11"/>
      <color rgb="FFFFFF00"/>
      <name val="ＭＳ 明朝"/>
      <family val="1"/>
      <charset val="128"/>
    </font>
    <font>
      <sz val="8"/>
      <color rgb="FFFF0000"/>
      <name val="HGS創英角ｺﾞｼｯｸUB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8">
    <xf numFmtId="0" fontId="0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8" borderId="48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49" applyNumberFormat="0" applyFont="0" applyAlignment="0" applyProtection="0">
      <alignment vertical="center"/>
    </xf>
    <xf numFmtId="0" fontId="17" fillId="0" borderId="50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5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0" borderId="52" applyNumberFormat="0" applyFill="0" applyAlignment="0" applyProtection="0">
      <alignment vertical="center"/>
    </xf>
    <xf numFmtId="0" fontId="21" fillId="0" borderId="53" applyNumberFormat="0" applyFill="0" applyAlignment="0" applyProtection="0">
      <alignment vertical="center"/>
    </xf>
    <xf numFmtId="0" fontId="22" fillId="0" borderId="5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55" applyNumberFormat="0" applyFill="0" applyAlignment="0" applyProtection="0">
      <alignment vertical="center"/>
    </xf>
    <xf numFmtId="0" fontId="23" fillId="31" borderId="56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51" applyNumberFormat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/>
    <xf numFmtId="0" fontId="26" fillId="32" borderId="0" applyNumberFormat="0" applyBorder="0" applyAlignment="0" applyProtection="0">
      <alignment vertical="center"/>
    </xf>
  </cellStyleXfs>
  <cellXfs count="515"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distributed" vertical="center"/>
    </xf>
    <xf numFmtId="49" fontId="3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44" applyFont="1" applyFill="1">
      <alignment vertical="center"/>
    </xf>
    <xf numFmtId="0" fontId="0" fillId="0" borderId="0" xfId="44" applyFont="1">
      <alignment vertical="center"/>
    </xf>
    <xf numFmtId="0" fontId="3" fillId="0" borderId="0" xfId="44" applyFont="1" applyFill="1" applyBorder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0" fillId="0" borderId="0" xfId="44" applyFont="1" applyFill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1" xfId="44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46" applyFont="1"/>
    <xf numFmtId="0" fontId="3" fillId="0" borderId="0" xfId="46" applyFont="1" applyBorder="1"/>
    <xf numFmtId="0" fontId="3" fillId="0" borderId="0" xfId="46" applyFont="1" applyAlignment="1"/>
    <xf numFmtId="0" fontId="6" fillId="0" borderId="0" xfId="46" applyFont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3" fillId="0" borderId="0" xfId="44" applyFont="1" applyFill="1" applyBorder="1" applyAlignment="1">
      <alignment vertical="center"/>
    </xf>
    <xf numFmtId="0" fontId="4" fillId="0" borderId="0" xfId="44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8" fillId="0" borderId="4" xfId="44" applyFont="1" applyFill="1" applyBorder="1" applyAlignment="1">
      <alignment vertical="center"/>
    </xf>
    <xf numFmtId="0" fontId="8" fillId="0" borderId="5" xfId="44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4" fillId="0" borderId="0" xfId="44" applyFont="1" applyFill="1" applyBorder="1" applyAlignment="1">
      <alignment vertical="center"/>
    </xf>
    <xf numFmtId="182" fontId="3" fillId="0" borderId="0" xfId="28" applyNumberFormat="1" applyFont="1" applyAlignment="1">
      <alignment vertical="center"/>
    </xf>
    <xf numFmtId="0" fontId="8" fillId="0" borderId="4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0" xfId="45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45" applyFont="1" applyBorder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16" xfId="0" applyFont="1" applyBorder="1" applyAlignment="1" applyProtection="1">
      <alignment vertical="center"/>
    </xf>
    <xf numFmtId="180" fontId="3" fillId="0" borderId="16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180" fontId="3" fillId="0" borderId="17" xfId="0" applyNumberFormat="1" applyFont="1" applyBorder="1" applyAlignment="1" applyProtection="1">
      <alignment vertical="center"/>
    </xf>
    <xf numFmtId="180" fontId="3" fillId="0" borderId="0" xfId="0" applyNumberFormat="1" applyFont="1" applyBorder="1" applyAlignment="1" applyProtection="1">
      <alignment vertical="center"/>
    </xf>
    <xf numFmtId="180" fontId="3" fillId="0" borderId="0" xfId="0" applyNumberFormat="1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19" xfId="0" applyFont="1" applyBorder="1" applyAlignment="1" applyProtection="1">
      <alignment vertical="center"/>
    </xf>
    <xf numFmtId="180" fontId="3" fillId="0" borderId="20" xfId="0" applyNumberFormat="1" applyFont="1" applyBorder="1" applyAlignment="1" applyProtection="1">
      <alignment horizontal="center" vertical="center"/>
    </xf>
    <xf numFmtId="180" fontId="3" fillId="0" borderId="21" xfId="0" applyNumberFormat="1" applyFont="1" applyBorder="1" applyAlignment="1" applyProtection="1">
      <alignment horizontal="center" vertical="center"/>
    </xf>
    <xf numFmtId="180" fontId="3" fillId="0" borderId="22" xfId="0" applyNumberFormat="1" applyFont="1" applyBorder="1" applyAlignment="1" applyProtection="1">
      <alignment horizontal="center" vertical="center"/>
    </xf>
    <xf numFmtId="180" fontId="3" fillId="0" borderId="23" xfId="0" applyNumberFormat="1" applyFont="1" applyBorder="1" applyAlignment="1" applyProtection="1">
      <alignment horizontal="center" vertical="center"/>
    </xf>
    <xf numFmtId="180" fontId="3" fillId="0" borderId="24" xfId="0" applyNumberFormat="1" applyFont="1" applyBorder="1" applyAlignment="1" applyProtection="1">
      <alignment horizontal="center" vertical="center"/>
    </xf>
    <xf numFmtId="180" fontId="3" fillId="0" borderId="25" xfId="0" applyNumberFormat="1" applyFont="1" applyBorder="1" applyAlignment="1" applyProtection="1">
      <alignment horizontal="center" vertical="center"/>
    </xf>
    <xf numFmtId="178" fontId="4" fillId="0" borderId="26" xfId="34" applyNumberFormat="1" applyFont="1" applyBorder="1" applyAlignment="1" applyProtection="1">
      <alignment vertical="center"/>
    </xf>
    <xf numFmtId="178" fontId="4" fillId="0" borderId="0" xfId="34" applyNumberFormat="1" applyFont="1" applyBorder="1" applyAlignment="1" applyProtection="1">
      <alignment vertical="center" shrinkToFit="1"/>
    </xf>
    <xf numFmtId="38" fontId="4" fillId="0" borderId="0" xfId="34" applyNumberFormat="1" applyFont="1" applyBorder="1" applyAlignment="1" applyProtection="1">
      <alignment vertical="center" shrinkToFit="1"/>
    </xf>
    <xf numFmtId="38" fontId="4" fillId="0" borderId="29" xfId="0" applyNumberFormat="1" applyFont="1" applyBorder="1" applyAlignment="1" applyProtection="1">
      <alignment vertical="center"/>
    </xf>
    <xf numFmtId="179" fontId="4" fillId="0" borderId="0" xfId="0" applyNumberFormat="1" applyFont="1" applyBorder="1" applyAlignment="1" applyProtection="1">
      <alignment vertical="center" shrinkToFit="1"/>
    </xf>
    <xf numFmtId="9" fontId="4" fillId="0" borderId="0" xfId="28" applyFont="1" applyBorder="1" applyAlignment="1" applyProtection="1">
      <alignment vertical="center" shrinkToFit="1"/>
    </xf>
    <xf numFmtId="178" fontId="3" fillId="0" borderId="0" xfId="34" applyNumberFormat="1" applyFont="1" applyBorder="1" applyAlignment="1" applyProtection="1">
      <alignment vertical="center"/>
    </xf>
    <xf numFmtId="178" fontId="3" fillId="0" borderId="0" xfId="34" applyNumberFormat="1" applyFont="1" applyBorder="1" applyAlignment="1" applyProtection="1">
      <alignment vertical="center" shrinkToFit="1"/>
    </xf>
    <xf numFmtId="180" fontId="3" fillId="0" borderId="0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3" fillId="0" borderId="0" xfId="46" applyFont="1"/>
    <xf numFmtId="0" fontId="3" fillId="0" borderId="57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29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58" xfId="0" applyFont="1" applyFill="1" applyBorder="1" applyAlignment="1">
      <alignment horizontal="centerContinuous" vertical="center"/>
    </xf>
    <xf numFmtId="0" fontId="29" fillId="0" borderId="23" xfId="0" applyFont="1" applyBorder="1" applyAlignment="1">
      <alignment horizontal="centerContinuous" vertical="center"/>
    </xf>
    <xf numFmtId="0" fontId="3" fillId="2" borderId="61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vertical="center"/>
    </xf>
    <xf numFmtId="0" fontId="29" fillId="0" borderId="23" xfId="0" applyFont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vertical="center"/>
    </xf>
    <xf numFmtId="0" fontId="8" fillId="0" borderId="63" xfId="0" applyFont="1" applyFill="1" applyBorder="1" applyAlignment="1">
      <alignment vertical="center"/>
    </xf>
    <xf numFmtId="0" fontId="8" fillId="0" borderId="62" xfId="44" applyFont="1" applyFill="1" applyBorder="1" applyAlignment="1">
      <alignment vertical="center"/>
    </xf>
    <xf numFmtId="0" fontId="8" fillId="0" borderId="63" xfId="44" applyFont="1" applyFill="1" applyBorder="1" applyAlignment="1">
      <alignment vertical="center"/>
    </xf>
    <xf numFmtId="0" fontId="8" fillId="0" borderId="64" xfId="0" applyFont="1" applyFill="1" applyBorder="1" applyAlignment="1">
      <alignment vertical="center"/>
    </xf>
    <xf numFmtId="0" fontId="8" fillId="0" borderId="65" xfId="0" applyFont="1" applyFill="1" applyBorder="1" applyAlignment="1">
      <alignment vertical="center"/>
    </xf>
    <xf numFmtId="0" fontId="8" fillId="0" borderId="65" xfId="44" applyFont="1" applyFill="1" applyBorder="1" applyAlignment="1">
      <alignment vertical="center"/>
    </xf>
    <xf numFmtId="0" fontId="8" fillId="0" borderId="64" xfId="44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8" fillId="0" borderId="66" xfId="0" applyFont="1" applyFill="1" applyBorder="1" applyAlignment="1">
      <alignment vertical="center"/>
    </xf>
    <xf numFmtId="0" fontId="8" fillId="0" borderId="67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/>
    </xf>
    <xf numFmtId="14" fontId="31" fillId="0" borderId="12" xfId="0" applyNumberFormat="1" applyFont="1" applyBorder="1" applyAlignment="1">
      <alignment vertical="center"/>
    </xf>
    <xf numFmtId="183" fontId="3" fillId="0" borderId="60" xfId="0" applyNumberFormat="1" applyFont="1" applyFill="1" applyBorder="1" applyAlignment="1">
      <alignment horizontal="center" vertical="center"/>
    </xf>
    <xf numFmtId="180" fontId="3" fillId="33" borderId="46" xfId="0" applyNumberFormat="1" applyFont="1" applyFill="1" applyBorder="1" applyAlignment="1" applyProtection="1">
      <alignment vertical="center"/>
    </xf>
    <xf numFmtId="181" fontId="4" fillId="33" borderId="27" xfId="28" applyNumberFormat="1" applyFont="1" applyFill="1" applyBorder="1" applyAlignment="1" applyProtection="1">
      <alignment vertical="center" shrinkToFit="1"/>
    </xf>
    <xf numFmtId="181" fontId="4" fillId="0" borderId="23" xfId="34" applyNumberFormat="1" applyFont="1" applyBorder="1" applyAlignment="1" applyProtection="1">
      <alignment vertical="center" shrinkToFit="1"/>
    </xf>
    <xf numFmtId="181" fontId="4" fillId="33" borderId="22" xfId="28" applyNumberFormat="1" applyFont="1" applyFill="1" applyBorder="1" applyAlignment="1" applyProtection="1">
      <alignment vertical="center" shrinkToFit="1"/>
    </xf>
    <xf numFmtId="181" fontId="4" fillId="0" borderId="23" xfId="28" applyNumberFormat="1" applyFont="1" applyBorder="1" applyAlignment="1" applyProtection="1">
      <alignment vertical="center" shrinkToFit="1"/>
    </xf>
    <xf numFmtId="181" fontId="4" fillId="33" borderId="22" xfId="34" applyNumberFormat="1" applyFont="1" applyFill="1" applyBorder="1" applyAlignment="1" applyProtection="1">
      <alignment vertical="center" shrinkToFit="1"/>
    </xf>
    <xf numFmtId="181" fontId="4" fillId="0" borderId="30" xfId="0" applyNumberFormat="1" applyFont="1" applyBorder="1" applyAlignment="1" applyProtection="1">
      <alignment vertical="center" shrinkToFit="1"/>
    </xf>
    <xf numFmtId="181" fontId="4" fillId="0" borderId="31" xfId="34" applyNumberFormat="1" applyFont="1" applyBorder="1" applyAlignment="1" applyProtection="1">
      <alignment vertical="center" shrinkToFit="1"/>
    </xf>
    <xf numFmtId="181" fontId="4" fillId="0" borderId="32" xfId="0" applyNumberFormat="1" applyFont="1" applyBorder="1" applyAlignment="1" applyProtection="1">
      <alignment vertical="center" shrinkToFit="1"/>
    </xf>
    <xf numFmtId="0" fontId="0" fillId="0" borderId="0" xfId="44" applyFont="1" applyBorder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56" fontId="34" fillId="0" borderId="0" xfId="0" applyNumberFormat="1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3" fillId="0" borderId="78" xfId="0" applyFont="1" applyFill="1" applyBorder="1" applyAlignment="1">
      <alignment horizontal="center" vertical="center"/>
    </xf>
    <xf numFmtId="0" fontId="3" fillId="0" borderId="79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4" fillId="2" borderId="58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vertical="center"/>
    </xf>
    <xf numFmtId="0" fontId="34" fillId="2" borderId="12" xfId="0" applyFont="1" applyFill="1" applyBorder="1" applyAlignment="1">
      <alignment horizontal="center" vertical="center"/>
    </xf>
    <xf numFmtId="0" fontId="35" fillId="0" borderId="5" xfId="0" applyFont="1" applyBorder="1" applyAlignment="1">
      <alignment vertical="center"/>
    </xf>
    <xf numFmtId="0" fontId="35" fillId="0" borderId="23" xfId="0" applyFont="1" applyBorder="1" applyAlignment="1">
      <alignment vertical="center"/>
    </xf>
    <xf numFmtId="0" fontId="34" fillId="0" borderId="58" xfId="0" applyFont="1" applyFill="1" applyBorder="1" applyAlignment="1">
      <alignment horizontal="center" vertical="center"/>
    </xf>
    <xf numFmtId="0" fontId="29" fillId="0" borderId="40" xfId="0" applyFont="1" applyBorder="1" applyAlignment="1">
      <alignment vertical="center"/>
    </xf>
    <xf numFmtId="0" fontId="3" fillId="0" borderId="82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34" fillId="0" borderId="0" xfId="0" applyFont="1" applyBorder="1" applyAlignment="1">
      <alignment horizontal="right" vertical="center"/>
    </xf>
    <xf numFmtId="0" fontId="34" fillId="2" borderId="9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23" xfId="0" applyFont="1" applyBorder="1" applyAlignment="1">
      <alignment vertical="center"/>
    </xf>
    <xf numFmtId="0" fontId="34" fillId="0" borderId="58" xfId="0" applyFont="1" applyBorder="1" applyAlignment="1">
      <alignment vertical="center"/>
    </xf>
    <xf numFmtId="0" fontId="34" fillId="0" borderId="57" xfId="0" applyFont="1" applyBorder="1" applyAlignment="1">
      <alignment vertical="center"/>
    </xf>
    <xf numFmtId="0" fontId="34" fillId="0" borderId="28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 shrinkToFit="1"/>
    </xf>
    <xf numFmtId="0" fontId="34" fillId="2" borderId="11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right" vertical="top"/>
    </xf>
    <xf numFmtId="180" fontId="3" fillId="0" borderId="0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shrinkToFit="1"/>
    </xf>
    <xf numFmtId="0" fontId="34" fillId="0" borderId="12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right" vertical="top"/>
    </xf>
    <xf numFmtId="0" fontId="3" fillId="0" borderId="57" xfId="0" applyFont="1" applyFill="1" applyBorder="1" applyAlignment="1">
      <alignment horizontal="center" vertical="center"/>
    </xf>
    <xf numFmtId="0" fontId="34" fillId="0" borderId="58" xfId="0" applyFont="1" applyFill="1" applyBorder="1" applyAlignment="1">
      <alignment horizontal="center" vertical="center"/>
    </xf>
    <xf numFmtId="0" fontId="0" fillId="0" borderId="26" xfId="44" applyFont="1" applyFill="1" applyBorder="1" applyAlignment="1">
      <alignment vertical="center"/>
    </xf>
    <xf numFmtId="0" fontId="0" fillId="0" borderId="19" xfId="44" applyFont="1" applyFill="1" applyBorder="1" applyAlignment="1">
      <alignment vertical="center"/>
    </xf>
    <xf numFmtId="181" fontId="4" fillId="0" borderId="57" xfId="34" applyNumberFormat="1" applyFont="1" applyBorder="1" applyAlignment="1" applyProtection="1">
      <alignment vertical="center" shrinkToFit="1"/>
    </xf>
    <xf numFmtId="181" fontId="4" fillId="0" borderId="85" xfId="34" applyNumberFormat="1" applyFont="1" applyBorder="1" applyAlignment="1" applyProtection="1">
      <alignment vertical="center" shrinkToFit="1"/>
    </xf>
    <xf numFmtId="0" fontId="3" fillId="0" borderId="58" xfId="0" applyFont="1" applyBorder="1" applyAlignment="1" applyProtection="1">
      <alignment horizontal="right" vertical="center"/>
    </xf>
    <xf numFmtId="0" fontId="3" fillId="0" borderId="23" xfId="0" applyFont="1" applyBorder="1" applyAlignment="1" applyProtection="1">
      <alignment horizontal="left" vertical="center"/>
    </xf>
    <xf numFmtId="0" fontId="3" fillId="0" borderId="57" xfId="0" applyFont="1" applyBorder="1" applyAlignment="1" applyProtection="1">
      <alignment horizontal="left" vertical="center"/>
    </xf>
    <xf numFmtId="180" fontId="3" fillId="0" borderId="1" xfId="0" applyNumberFormat="1" applyFont="1" applyBorder="1" applyAlignment="1" applyProtection="1">
      <alignment vertical="center"/>
    </xf>
    <xf numFmtId="180" fontId="3" fillId="0" borderId="1" xfId="0" applyNumberFormat="1" applyFont="1" applyBorder="1" applyAlignment="1" applyProtection="1">
      <alignment horizontal="center" vertical="center"/>
    </xf>
    <xf numFmtId="178" fontId="4" fillId="0" borderId="1" xfId="34" applyNumberFormat="1" applyFont="1" applyBorder="1" applyAlignment="1" applyProtection="1">
      <alignment vertical="center" shrinkToFit="1"/>
    </xf>
    <xf numFmtId="0" fontId="0" fillId="0" borderId="86" xfId="44" applyFont="1" applyFill="1" applyBorder="1">
      <alignment vertical="center"/>
    </xf>
    <xf numFmtId="179" fontId="0" fillId="0" borderId="26" xfId="44" applyNumberFormat="1" applyFont="1" applyFill="1" applyBorder="1">
      <alignment vertical="center"/>
    </xf>
    <xf numFmtId="179" fontId="0" fillId="0" borderId="26" xfId="0" applyNumberFormat="1" applyFont="1" applyFill="1" applyBorder="1" applyAlignment="1">
      <alignment vertical="center"/>
    </xf>
    <xf numFmtId="0" fontId="0" fillId="0" borderId="33" xfId="0" applyFont="1" applyFill="1" applyBorder="1" applyAlignment="1">
      <alignment vertical="center"/>
    </xf>
    <xf numFmtId="179" fontId="0" fillId="0" borderId="29" xfId="0" applyNumberFormat="1" applyFont="1" applyFill="1" applyBorder="1" applyAlignment="1">
      <alignment vertical="center"/>
    </xf>
    <xf numFmtId="0" fontId="0" fillId="0" borderId="26" xfId="0" applyFont="1" applyFill="1" applyBorder="1" applyAlignment="1">
      <alignment vertical="center"/>
    </xf>
    <xf numFmtId="0" fontId="0" fillId="0" borderId="86" xfId="0" applyFont="1" applyFill="1" applyBorder="1" applyAlignment="1">
      <alignment vertical="center"/>
    </xf>
    <xf numFmtId="0" fontId="3" fillId="34" borderId="8" xfId="0" applyFont="1" applyFill="1" applyBorder="1" applyAlignment="1">
      <alignment vertical="center"/>
    </xf>
    <xf numFmtId="0" fontId="3" fillId="34" borderId="76" xfId="0" applyFont="1" applyFill="1" applyBorder="1" applyAlignment="1">
      <alignment vertical="center"/>
    </xf>
    <xf numFmtId="0" fontId="4" fillId="34" borderId="77" xfId="0" applyFont="1" applyFill="1" applyBorder="1" applyAlignment="1">
      <alignment vertical="center"/>
    </xf>
    <xf numFmtId="0" fontId="4" fillId="34" borderId="2" xfId="0" applyFont="1" applyFill="1" applyBorder="1" applyAlignment="1">
      <alignment vertical="center"/>
    </xf>
    <xf numFmtId="0" fontId="4" fillId="34" borderId="4" xfId="0" applyFont="1" applyFill="1" applyBorder="1" applyAlignment="1">
      <alignment vertical="center"/>
    </xf>
    <xf numFmtId="0" fontId="4" fillId="34" borderId="5" xfId="0" applyFont="1" applyFill="1" applyBorder="1" applyAlignment="1">
      <alignment vertical="center"/>
    </xf>
    <xf numFmtId="0" fontId="4" fillId="34" borderId="58" xfId="0" applyFont="1" applyFill="1" applyBorder="1" applyAlignment="1">
      <alignment vertical="center"/>
    </xf>
    <xf numFmtId="0" fontId="4" fillId="34" borderId="57" xfId="0" applyFont="1" applyFill="1" applyBorder="1" applyAlignment="1">
      <alignment vertical="center"/>
    </xf>
    <xf numFmtId="0" fontId="3" fillId="34" borderId="9" xfId="0" applyFont="1" applyFill="1" applyBorder="1" applyAlignment="1">
      <alignment vertical="center"/>
    </xf>
    <xf numFmtId="0" fontId="4" fillId="34" borderId="11" xfId="0" applyFont="1" applyFill="1" applyBorder="1" applyAlignment="1">
      <alignment vertical="center"/>
    </xf>
    <xf numFmtId="0" fontId="4" fillId="34" borderId="87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44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35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8" xfId="44" applyFont="1" applyFill="1" applyBorder="1" applyAlignment="1">
      <alignment vertical="center"/>
    </xf>
    <xf numFmtId="0" fontId="8" fillId="0" borderId="13" xfId="44" applyFont="1" applyFill="1" applyBorder="1" applyAlignment="1">
      <alignment vertical="center"/>
    </xf>
    <xf numFmtId="0" fontId="8" fillId="0" borderId="14" xfId="44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0" fillId="34" borderId="11" xfId="44" applyFont="1" applyFill="1" applyBorder="1">
      <alignment vertical="center"/>
    </xf>
    <xf numFmtId="0" fontId="3" fillId="34" borderId="11" xfId="0" applyFont="1" applyFill="1" applyBorder="1" applyAlignment="1">
      <alignment vertical="center"/>
    </xf>
    <xf numFmtId="0" fontId="0" fillId="34" borderId="11" xfId="0" applyFill="1" applyBorder="1" applyAlignment="1">
      <alignment vertical="center"/>
    </xf>
    <xf numFmtId="0" fontId="0" fillId="34" borderId="0" xfId="44" applyFont="1" applyFill="1" applyBorder="1">
      <alignment vertical="center"/>
    </xf>
    <xf numFmtId="0" fontId="3" fillId="34" borderId="0" xfId="0" applyFont="1" applyFill="1" applyBorder="1" applyAlignment="1">
      <alignment vertical="center"/>
    </xf>
    <xf numFmtId="0" fontId="0" fillId="34" borderId="0" xfId="0" applyFill="1" applyBorder="1" applyAlignment="1">
      <alignment vertical="center"/>
    </xf>
    <xf numFmtId="0" fontId="0" fillId="0" borderId="89" xfId="44" applyFont="1" applyFill="1" applyBorder="1" applyAlignment="1">
      <alignment vertical="center"/>
    </xf>
    <xf numFmtId="0" fontId="0" fillId="0" borderId="86" xfId="44" applyFont="1" applyFill="1" applyBorder="1" applyAlignment="1">
      <alignment vertical="center"/>
    </xf>
    <xf numFmtId="0" fontId="0" fillId="0" borderId="43" xfId="44" applyFont="1" applyFill="1" applyBorder="1" applyAlignment="1">
      <alignment vertical="center"/>
    </xf>
    <xf numFmtId="0" fontId="0" fillId="0" borderId="29" xfId="44" applyFont="1" applyFill="1" applyBorder="1" applyAlignment="1">
      <alignment vertical="center"/>
    </xf>
    <xf numFmtId="0" fontId="3" fillId="0" borderId="83" xfId="0" applyFont="1" applyFill="1" applyBorder="1" applyAlignment="1">
      <alignment vertical="center" shrinkToFit="1"/>
    </xf>
    <xf numFmtId="0" fontId="3" fillId="0" borderId="88" xfId="0" applyFont="1" applyFill="1" applyBorder="1" applyAlignment="1">
      <alignment vertical="center"/>
    </xf>
    <xf numFmtId="0" fontId="3" fillId="0" borderId="90" xfId="0" applyFont="1" applyFill="1" applyBorder="1" applyAlignment="1">
      <alignment vertical="center"/>
    </xf>
    <xf numFmtId="0" fontId="3" fillId="0" borderId="91" xfId="0" applyFont="1" applyFill="1" applyBorder="1" applyAlignment="1">
      <alignment vertical="center" shrinkToFit="1"/>
    </xf>
    <xf numFmtId="0" fontId="3" fillId="0" borderId="44" xfId="0" applyFont="1" applyFill="1" applyBorder="1" applyAlignment="1">
      <alignment vertical="center"/>
    </xf>
    <xf numFmtId="0" fontId="3" fillId="0" borderId="92" xfId="0" applyFont="1" applyFill="1" applyBorder="1" applyAlignment="1">
      <alignment vertical="center"/>
    </xf>
    <xf numFmtId="185" fontId="0" fillId="0" borderId="0" xfId="44" applyNumberFormat="1" applyFont="1" applyFill="1" applyAlignment="1">
      <alignment vertical="center" shrinkToFit="1"/>
    </xf>
    <xf numFmtId="14" fontId="31" fillId="0" borderId="59" xfId="0" applyNumberFormat="1" applyFont="1" applyBorder="1" applyAlignment="1">
      <alignment vertical="center" shrinkToFit="1"/>
    </xf>
    <xf numFmtId="0" fontId="3" fillId="0" borderId="80" xfId="0" applyFont="1" applyFill="1" applyBorder="1" applyAlignment="1">
      <alignment horizontal="center" vertical="center"/>
    </xf>
    <xf numFmtId="0" fontId="0" fillId="0" borderId="88" xfId="44" applyFont="1" applyFill="1" applyBorder="1">
      <alignment vertical="center"/>
    </xf>
    <xf numFmtId="0" fontId="0" fillId="0" borderId="88" xfId="0" applyFill="1" applyBorder="1" applyAlignment="1">
      <alignment vertical="center"/>
    </xf>
    <xf numFmtId="0" fontId="0" fillId="0" borderId="90" xfId="0" applyFill="1" applyBorder="1" applyAlignment="1">
      <alignment vertical="center"/>
    </xf>
    <xf numFmtId="0" fontId="0" fillId="0" borderId="84" xfId="0" applyFont="1" applyFill="1" applyBorder="1" applyAlignment="1">
      <alignment vertical="center" shrinkToFit="1"/>
    </xf>
    <xf numFmtId="0" fontId="0" fillId="0" borderId="38" xfId="0" applyFont="1" applyFill="1" applyBorder="1" applyAlignment="1">
      <alignment vertical="center" shrinkToFit="1"/>
    </xf>
    <xf numFmtId="187" fontId="0" fillId="0" borderId="33" xfId="0" applyNumberFormat="1" applyFont="1" applyFill="1" applyBorder="1" applyAlignment="1">
      <alignment vertical="center"/>
    </xf>
    <xf numFmtId="187" fontId="0" fillId="0" borderId="34" xfId="0" applyNumberFormat="1" applyFont="1" applyFill="1" applyBorder="1" applyAlignment="1">
      <alignment vertical="center"/>
    </xf>
    <xf numFmtId="0" fontId="0" fillId="0" borderId="39" xfId="0" applyFont="1" applyFill="1" applyBorder="1" applyAlignment="1">
      <alignment vertical="center" shrinkToFit="1"/>
    </xf>
    <xf numFmtId="187" fontId="0" fillId="0" borderId="33" xfId="44" applyNumberFormat="1" applyFont="1" applyFill="1" applyBorder="1">
      <alignment vertical="center"/>
    </xf>
    <xf numFmtId="0" fontId="0" fillId="0" borderId="43" xfId="44" applyFont="1" applyFill="1" applyBorder="1">
      <alignment vertical="center"/>
    </xf>
    <xf numFmtId="0" fontId="37" fillId="0" borderId="0" xfId="0" applyFont="1" applyAlignment="1">
      <alignment horizontal="right" vertical="center"/>
    </xf>
    <xf numFmtId="180" fontId="3" fillId="0" borderId="45" xfId="0" applyNumberFormat="1" applyFont="1" applyFill="1" applyBorder="1" applyAlignment="1" applyProtection="1">
      <alignment vertical="center"/>
    </xf>
    <xf numFmtId="180" fontId="3" fillId="0" borderId="46" xfId="0" applyNumberFormat="1" applyFont="1" applyFill="1" applyBorder="1" applyAlignment="1" applyProtection="1">
      <alignment vertical="center"/>
    </xf>
    <xf numFmtId="0" fontId="34" fillId="2" borderId="9" xfId="0" applyFont="1" applyFill="1" applyBorder="1" applyAlignment="1" applyProtection="1">
      <alignment horizontal="center" vertical="center"/>
      <protection locked="0"/>
    </xf>
    <xf numFmtId="0" fontId="3" fillId="2" borderId="61" xfId="0" applyFont="1" applyFill="1" applyBorder="1" applyAlignment="1" applyProtection="1">
      <alignment horizontal="center" vertical="center"/>
      <protection locked="0"/>
    </xf>
    <xf numFmtId="0" fontId="34" fillId="2" borderId="11" xfId="0" applyFont="1" applyFill="1" applyBorder="1" applyAlignment="1" applyProtection="1">
      <alignment horizontal="center" vertical="center"/>
      <protection locked="0"/>
    </xf>
    <xf numFmtId="0" fontId="34" fillId="2" borderId="12" xfId="0" applyFont="1" applyFill="1" applyBorder="1" applyAlignment="1" applyProtection="1">
      <alignment horizontal="center" vertical="center"/>
      <protection locked="0"/>
    </xf>
    <xf numFmtId="0" fontId="34" fillId="2" borderId="58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0" borderId="80" xfId="0" applyFont="1" applyFill="1" applyBorder="1" applyAlignment="1" applyProtection="1">
      <alignment horizontal="center" vertical="center"/>
      <protection locked="0"/>
    </xf>
    <xf numFmtId="0" fontId="3" fillId="34" borderId="0" xfId="0" applyFont="1" applyFill="1" applyAlignment="1">
      <alignment vertical="center"/>
    </xf>
    <xf numFmtId="0" fontId="3" fillId="0" borderId="0" xfId="0" applyFont="1" applyFill="1" applyAlignment="1">
      <alignment vertical="center" shrinkToFit="1"/>
    </xf>
    <xf numFmtId="0" fontId="0" fillId="0" borderId="0" xfId="44" applyFont="1" applyAlignment="1">
      <alignment vertical="center" shrinkToFit="1"/>
    </xf>
    <xf numFmtId="0" fontId="39" fillId="35" borderId="0" xfId="0" applyFont="1" applyFill="1" applyAlignment="1">
      <alignment vertical="center" wrapText="1"/>
    </xf>
    <xf numFmtId="0" fontId="7" fillId="33" borderId="35" xfId="0" applyFont="1" applyFill="1" applyBorder="1" applyAlignment="1">
      <alignment horizontal="left" vertical="center"/>
    </xf>
    <xf numFmtId="0" fontId="7" fillId="33" borderId="8" xfId="0" applyFont="1" applyFill="1" applyBorder="1" applyAlignment="1">
      <alignment horizontal="left" vertical="center"/>
    </xf>
    <xf numFmtId="0" fontId="7" fillId="33" borderId="10" xfId="0" applyFont="1" applyFill="1" applyBorder="1" applyAlignment="1">
      <alignment horizontal="left" vertical="center"/>
    </xf>
    <xf numFmtId="181" fontId="4" fillId="33" borderId="9" xfId="0" applyNumberFormat="1" applyFont="1" applyFill="1" applyBorder="1" applyAlignment="1">
      <alignment vertical="center"/>
    </xf>
    <xf numFmtId="181" fontId="4" fillId="33" borderId="8" xfId="0" applyNumberFormat="1" applyFont="1" applyFill="1" applyBorder="1" applyAlignment="1">
      <alignment vertical="center"/>
    </xf>
    <xf numFmtId="181" fontId="4" fillId="33" borderId="10" xfId="0" applyNumberFormat="1" applyFont="1" applyFill="1" applyBorder="1" applyAlignment="1">
      <alignment vertical="center"/>
    </xf>
    <xf numFmtId="179" fontId="4" fillId="33" borderId="9" xfId="0" applyNumberFormat="1" applyFont="1" applyFill="1" applyBorder="1" applyAlignment="1">
      <alignment vertical="center"/>
    </xf>
    <xf numFmtId="179" fontId="4" fillId="33" borderId="8" xfId="0" applyNumberFormat="1" applyFont="1" applyFill="1" applyBorder="1" applyAlignment="1">
      <alignment vertical="center"/>
    </xf>
    <xf numFmtId="179" fontId="4" fillId="33" borderId="10" xfId="0" applyNumberFormat="1" applyFont="1" applyFill="1" applyBorder="1" applyAlignment="1">
      <alignment vertical="center"/>
    </xf>
    <xf numFmtId="179" fontId="4" fillId="0" borderId="58" xfId="34" applyNumberFormat="1" applyFont="1" applyFill="1" applyBorder="1" applyAlignment="1">
      <alignment vertical="center"/>
    </xf>
    <xf numFmtId="179" fontId="4" fillId="0" borderId="57" xfId="34" applyNumberFormat="1" applyFont="1" applyFill="1" applyBorder="1" applyAlignment="1">
      <alignment vertical="center"/>
    </xf>
    <xf numFmtId="179" fontId="4" fillId="0" borderId="23" xfId="34" applyNumberFormat="1" applyFont="1" applyFill="1" applyBorder="1" applyAlignment="1">
      <alignment vertical="center"/>
    </xf>
    <xf numFmtId="177" fontId="4" fillId="33" borderId="58" xfId="34" applyNumberFormat="1" applyFont="1" applyFill="1" applyBorder="1" applyAlignment="1">
      <alignment vertical="center" wrapText="1"/>
    </xf>
    <xf numFmtId="177" fontId="4" fillId="33" borderId="57" xfId="34" applyNumberFormat="1" applyFont="1" applyFill="1" applyBorder="1" applyAlignment="1">
      <alignment vertical="center" wrapText="1"/>
    </xf>
    <xf numFmtId="177" fontId="4" fillId="33" borderId="28" xfId="34" applyNumberFormat="1" applyFont="1" applyFill="1" applyBorder="1" applyAlignment="1">
      <alignment vertical="center" wrapText="1"/>
    </xf>
    <xf numFmtId="0" fontId="4" fillId="33" borderId="0" xfId="44" applyFont="1" applyFill="1" applyBorder="1" applyAlignment="1">
      <alignment vertical="center" shrinkToFit="1"/>
    </xf>
    <xf numFmtId="0" fontId="3" fillId="0" borderId="0" xfId="0" applyFont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3" fillId="33" borderId="0" xfId="0" applyNumberFormat="1" applyFont="1" applyFill="1" applyBorder="1" applyAlignment="1">
      <alignment horizontal="center" vertical="center"/>
    </xf>
    <xf numFmtId="177" fontId="33" fillId="0" borderId="26" xfId="34" applyNumberFormat="1" applyFont="1" applyFill="1" applyBorder="1" applyAlignment="1">
      <alignment horizontal="left"/>
    </xf>
    <xf numFmtId="177" fontId="33" fillId="0" borderId="33" xfId="34" applyNumberFormat="1" applyFont="1" applyFill="1" applyBorder="1" applyAlignment="1">
      <alignment horizontal="left"/>
    </xf>
    <xf numFmtId="177" fontId="33" fillId="0" borderId="29" xfId="34" applyNumberFormat="1" applyFont="1" applyFill="1" applyBorder="1" applyAlignment="1">
      <alignment horizontal="left"/>
    </xf>
    <xf numFmtId="177" fontId="33" fillId="0" borderId="34" xfId="34" applyNumberFormat="1" applyFont="1" applyFill="1" applyBorder="1" applyAlignment="1">
      <alignment horizontal="left"/>
    </xf>
    <xf numFmtId="0" fontId="4" fillId="0" borderId="3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181" fontId="4" fillId="0" borderId="9" xfId="0" applyNumberFormat="1" applyFont="1" applyFill="1" applyBorder="1" applyAlignment="1">
      <alignment vertical="center"/>
    </xf>
    <xf numFmtId="181" fontId="4" fillId="0" borderId="8" xfId="0" applyNumberFormat="1" applyFont="1" applyFill="1" applyBorder="1" applyAlignment="1">
      <alignment vertical="center"/>
    </xf>
    <xf numFmtId="181" fontId="4" fillId="0" borderId="10" xfId="0" applyNumberFormat="1" applyFont="1" applyFill="1" applyBorder="1" applyAlignment="1">
      <alignment vertical="center"/>
    </xf>
    <xf numFmtId="181" fontId="4" fillId="0" borderId="42" xfId="0" applyNumberFormat="1" applyFont="1" applyFill="1" applyBorder="1" applyAlignment="1">
      <alignment vertical="center"/>
    </xf>
    <xf numFmtId="181" fontId="4" fillId="0" borderId="16" xfId="0" applyNumberFormat="1" applyFont="1" applyFill="1" applyBorder="1" applyAlignment="1">
      <alignment vertical="center"/>
    </xf>
    <xf numFmtId="181" fontId="4" fillId="0" borderId="41" xfId="0" applyNumberFormat="1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181" fontId="4" fillId="0" borderId="9" xfId="34" applyNumberFormat="1" applyFont="1" applyFill="1" applyBorder="1" applyAlignment="1">
      <alignment vertical="center"/>
    </xf>
    <xf numFmtId="181" fontId="4" fillId="0" borderId="8" xfId="34" applyNumberFormat="1" applyFont="1" applyFill="1" applyBorder="1" applyAlignment="1">
      <alignment vertical="center"/>
    </xf>
    <xf numFmtId="181" fontId="4" fillId="0" borderId="10" xfId="34" applyNumberFormat="1" applyFont="1" applyFill="1" applyBorder="1" applyAlignment="1">
      <alignment vertical="center"/>
    </xf>
    <xf numFmtId="181" fontId="4" fillId="0" borderId="42" xfId="34" applyNumberFormat="1" applyFont="1" applyFill="1" applyBorder="1" applyAlignment="1">
      <alignment vertical="center"/>
    </xf>
    <xf numFmtId="181" fontId="4" fillId="0" borderId="16" xfId="34" applyNumberFormat="1" applyFont="1" applyFill="1" applyBorder="1" applyAlignment="1">
      <alignment vertical="center"/>
    </xf>
    <xf numFmtId="181" fontId="4" fillId="0" borderId="41" xfId="34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center" vertical="center"/>
    </xf>
    <xf numFmtId="0" fontId="3" fillId="33" borderId="0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right"/>
    </xf>
    <xf numFmtId="0" fontId="4" fillId="0" borderId="36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36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3" fillId="0" borderId="9" xfId="44" applyFont="1" applyFill="1" applyBorder="1" applyAlignment="1">
      <alignment horizontal="center" vertical="center"/>
    </xf>
    <xf numFmtId="0" fontId="3" fillId="0" borderId="8" xfId="44" applyFont="1" applyFill="1" applyBorder="1" applyAlignment="1">
      <alignment horizontal="center" vertical="center"/>
    </xf>
    <xf numFmtId="0" fontId="3" fillId="0" borderId="10" xfId="44" applyFont="1" applyFill="1" applyBorder="1" applyAlignment="1">
      <alignment horizontal="center" vertical="center"/>
    </xf>
    <xf numFmtId="0" fontId="3" fillId="0" borderId="11" xfId="44" applyFont="1" applyFill="1" applyBorder="1" applyAlignment="1">
      <alignment horizontal="center" vertical="center"/>
    </xf>
    <xf numFmtId="0" fontId="3" fillId="0" borderId="0" xfId="44" applyFont="1" applyFill="1" applyBorder="1" applyAlignment="1">
      <alignment horizontal="center" vertical="center"/>
    </xf>
    <xf numFmtId="0" fontId="3" fillId="0" borderId="2" xfId="44" applyFont="1" applyFill="1" applyBorder="1" applyAlignment="1">
      <alignment horizontal="center" vertical="center"/>
    </xf>
    <xf numFmtId="0" fontId="3" fillId="0" borderId="12" xfId="44" applyFont="1" applyFill="1" applyBorder="1" applyAlignment="1">
      <alignment horizontal="center" vertical="center"/>
    </xf>
    <xf numFmtId="0" fontId="3" fillId="0" borderId="4" xfId="44" applyFont="1" applyFill="1" applyBorder="1" applyAlignment="1">
      <alignment horizontal="center" vertical="center"/>
    </xf>
    <xf numFmtId="0" fontId="3" fillId="0" borderId="5" xfId="44" applyFont="1" applyFill="1" applyBorder="1" applyAlignment="1">
      <alignment horizontal="center" vertical="center"/>
    </xf>
    <xf numFmtId="176" fontId="3" fillId="33" borderId="0" xfId="0" applyNumberFormat="1" applyFont="1" applyFill="1" applyBorder="1" applyAlignment="1">
      <alignment horizontal="right" vertical="center"/>
    </xf>
    <xf numFmtId="0" fontId="3" fillId="0" borderId="0" xfId="44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9" xfId="44" applyFont="1" applyFill="1" applyBorder="1" applyAlignment="1">
      <alignment horizontal="center" vertical="center" shrinkToFit="1"/>
    </xf>
    <xf numFmtId="0" fontId="4" fillId="0" borderId="8" xfId="44" applyFont="1" applyFill="1" applyBorder="1" applyAlignment="1">
      <alignment horizontal="center" vertical="center" shrinkToFit="1"/>
    </xf>
    <xf numFmtId="0" fontId="4" fillId="0" borderId="10" xfId="44" applyFont="1" applyFill="1" applyBorder="1" applyAlignment="1">
      <alignment horizontal="center" vertical="center" shrinkToFit="1"/>
    </xf>
    <xf numFmtId="0" fontId="4" fillId="0" borderId="12" xfId="44" applyFont="1" applyFill="1" applyBorder="1" applyAlignment="1">
      <alignment horizontal="center" vertical="center" shrinkToFit="1"/>
    </xf>
    <xf numFmtId="0" fontId="4" fillId="0" borderId="4" xfId="44" applyFont="1" applyFill="1" applyBorder="1" applyAlignment="1">
      <alignment horizontal="center" vertical="center" shrinkToFit="1"/>
    </xf>
    <xf numFmtId="0" fontId="4" fillId="0" borderId="5" xfId="44" applyFont="1" applyFill="1" applyBorder="1" applyAlignment="1">
      <alignment horizontal="center" vertical="center" shrinkToFit="1"/>
    </xf>
    <xf numFmtId="0" fontId="4" fillId="0" borderId="0" xfId="44" applyFont="1" applyFill="1" applyBorder="1" applyAlignment="1">
      <alignment horizontal="center" vertical="center"/>
    </xf>
    <xf numFmtId="0" fontId="4" fillId="33" borderId="0" xfId="44" applyNumberFormat="1" applyFont="1" applyFill="1" applyBorder="1" applyAlignment="1">
      <alignment vertical="center" shrinkToFit="1"/>
    </xf>
    <xf numFmtId="0" fontId="39" fillId="35" borderId="0" xfId="0" applyFont="1" applyFill="1" applyAlignment="1">
      <alignment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81" fontId="4" fillId="33" borderId="9" xfId="0" applyNumberFormat="1" applyFont="1" applyFill="1" applyBorder="1" applyAlignment="1">
      <alignment horizontal="right" vertical="center"/>
    </xf>
    <xf numFmtId="181" fontId="4" fillId="33" borderId="8" xfId="0" applyNumberFormat="1" applyFont="1" applyFill="1" applyBorder="1" applyAlignment="1">
      <alignment horizontal="right" vertical="center"/>
    </xf>
    <xf numFmtId="181" fontId="4" fillId="33" borderId="10" xfId="0" applyNumberFormat="1" applyFont="1" applyFill="1" applyBorder="1" applyAlignment="1">
      <alignment horizontal="right" vertical="center"/>
    </xf>
    <xf numFmtId="0" fontId="37" fillId="0" borderId="0" xfId="0" applyFont="1" applyFill="1" applyAlignment="1">
      <alignment horizontal="right" vertical="center"/>
    </xf>
    <xf numFmtId="0" fontId="37" fillId="0" borderId="16" xfId="0" applyFont="1" applyFill="1" applyBorder="1" applyAlignment="1">
      <alignment horizontal="right" vertical="center"/>
    </xf>
    <xf numFmtId="0" fontId="4" fillId="34" borderId="11" xfId="34" applyNumberFormat="1" applyFont="1" applyFill="1" applyBorder="1" applyAlignment="1">
      <alignment horizontal="center" vertical="center"/>
    </xf>
    <xf numFmtId="0" fontId="4" fillId="34" borderId="2" xfId="34" applyNumberFormat="1" applyFont="1" applyFill="1" applyBorder="1" applyAlignment="1">
      <alignment horizontal="center" vertical="center"/>
    </xf>
    <xf numFmtId="0" fontId="4" fillId="34" borderId="12" xfId="0" applyFont="1" applyFill="1" applyBorder="1" applyAlignment="1">
      <alignment horizontal="center" vertical="center"/>
    </xf>
    <xf numFmtId="0" fontId="4" fillId="34" borderId="5" xfId="0" applyFont="1" applyFill="1" applyBorder="1" applyAlignment="1">
      <alignment horizontal="center" vertical="center"/>
    </xf>
    <xf numFmtId="179" fontId="4" fillId="34" borderId="58" xfId="0" applyNumberFormat="1" applyFont="1" applyFill="1" applyBorder="1" applyAlignment="1">
      <alignment vertical="center"/>
    </xf>
    <xf numFmtId="179" fontId="4" fillId="34" borderId="23" xfId="0" applyNumberFormat="1" applyFont="1" applyFill="1" applyBorder="1" applyAlignment="1">
      <alignment vertical="center"/>
    </xf>
    <xf numFmtId="181" fontId="4" fillId="34" borderId="58" xfId="0" applyNumberFormat="1" applyFont="1" applyFill="1" applyBorder="1" applyAlignment="1">
      <alignment vertical="center"/>
    </xf>
    <xf numFmtId="181" fontId="4" fillId="34" borderId="23" xfId="0" applyNumberFormat="1" applyFont="1" applyFill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84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186" fontId="36" fillId="0" borderId="26" xfId="44" applyNumberFormat="1" applyFont="1" applyFill="1" applyBorder="1" applyAlignment="1" applyProtection="1">
      <alignment vertical="center"/>
      <protection locked="0"/>
    </xf>
    <xf numFmtId="186" fontId="36" fillId="0" borderId="33" xfId="44" applyNumberFormat="1" applyFont="1" applyFill="1" applyBorder="1" applyAlignment="1" applyProtection="1">
      <alignment vertical="center"/>
      <protection locked="0"/>
    </xf>
    <xf numFmtId="186" fontId="36" fillId="0" borderId="29" xfId="44" applyNumberFormat="1" applyFont="1" applyFill="1" applyBorder="1" applyAlignment="1" applyProtection="1">
      <alignment vertical="center"/>
      <protection locked="0"/>
    </xf>
    <xf numFmtId="186" fontId="36" fillId="0" borderId="34" xfId="44" applyNumberFormat="1" applyFont="1" applyFill="1" applyBorder="1" applyAlignment="1" applyProtection="1">
      <alignment vertical="center"/>
      <protection locked="0"/>
    </xf>
    <xf numFmtId="0" fontId="38" fillId="0" borderId="0" xfId="0" applyFont="1" applyFill="1" applyAlignment="1">
      <alignment vertical="center" wrapText="1"/>
    </xf>
    <xf numFmtId="0" fontId="38" fillId="0" borderId="16" xfId="0" applyFont="1" applyFill="1" applyBorder="1" applyAlignment="1">
      <alignment vertical="center" wrapText="1"/>
    </xf>
    <xf numFmtId="186" fontId="36" fillId="0" borderId="19" xfId="44" applyNumberFormat="1" applyFont="1" applyFill="1" applyBorder="1" applyAlignment="1" applyProtection="1">
      <alignment vertical="center"/>
      <protection locked="0"/>
    </xf>
    <xf numFmtId="186" fontId="36" fillId="0" borderId="80" xfId="44" applyNumberFormat="1" applyFont="1" applyFill="1" applyBorder="1" applyAlignment="1" applyProtection="1">
      <alignment vertical="center"/>
      <protection locked="0"/>
    </xf>
    <xf numFmtId="0" fontId="4" fillId="34" borderId="58" xfId="0" applyFont="1" applyFill="1" applyBorder="1" applyAlignment="1">
      <alignment horizontal="right" vertical="center"/>
    </xf>
    <xf numFmtId="0" fontId="4" fillId="34" borderId="57" xfId="0" applyFont="1" applyFill="1" applyBorder="1" applyAlignment="1">
      <alignment horizontal="right" vertical="center"/>
    </xf>
    <xf numFmtId="0" fontId="4" fillId="34" borderId="23" xfId="0" applyFont="1" applyFill="1" applyBorder="1" applyAlignment="1">
      <alignment horizontal="right" vertical="center"/>
    </xf>
    <xf numFmtId="0" fontId="3" fillId="34" borderId="11" xfId="0" applyFont="1" applyFill="1" applyBorder="1" applyAlignment="1">
      <alignment horizontal="center" vertical="center"/>
    </xf>
    <xf numFmtId="0" fontId="3" fillId="34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/>
    </xf>
    <xf numFmtId="0" fontId="3" fillId="0" borderId="47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top"/>
    </xf>
    <xf numFmtId="0" fontId="3" fillId="0" borderId="14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15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right" vertical="top"/>
    </xf>
    <xf numFmtId="0" fontId="34" fillId="0" borderId="58" xfId="0" applyFont="1" applyFill="1" applyBorder="1" applyAlignment="1">
      <alignment horizontal="center" vertical="center"/>
    </xf>
    <xf numFmtId="0" fontId="34" fillId="0" borderId="57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9" fillId="0" borderId="58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58" xfId="0" applyFont="1" applyFill="1" applyBorder="1" applyAlignment="1">
      <alignment horizontal="center" vertical="center" wrapText="1"/>
    </xf>
    <xf numFmtId="0" fontId="9" fillId="0" borderId="5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4" fillId="0" borderId="0" xfId="34" applyNumberFormat="1" applyFont="1" applyFill="1" applyBorder="1" applyAlignment="1">
      <alignment horizontal="center" vertical="center"/>
    </xf>
    <xf numFmtId="0" fontId="3" fillId="33" borderId="58" xfId="0" applyFont="1" applyFill="1" applyBorder="1" applyAlignment="1" applyProtection="1">
      <alignment horizontal="center" vertical="center"/>
      <protection locked="0"/>
    </xf>
    <xf numFmtId="0" fontId="3" fillId="33" borderId="57" xfId="0" applyFont="1" applyFill="1" applyBorder="1" applyAlignment="1" applyProtection="1">
      <alignment horizontal="center" vertical="center"/>
      <protection locked="0"/>
    </xf>
    <xf numFmtId="0" fontId="3" fillId="33" borderId="23" xfId="0" applyFont="1" applyFill="1" applyBorder="1" applyAlignment="1" applyProtection="1">
      <alignment horizontal="center" vertical="center"/>
      <protection locked="0"/>
    </xf>
    <xf numFmtId="0" fontId="3" fillId="33" borderId="28" xfId="0" applyFont="1" applyFill="1" applyBorder="1" applyAlignment="1" applyProtection="1">
      <alignment horizontal="center" vertical="center"/>
      <protection locked="0"/>
    </xf>
    <xf numFmtId="0" fontId="34" fillId="0" borderId="11" xfId="0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right" vertical="center"/>
    </xf>
    <xf numFmtId="0" fontId="34" fillId="0" borderId="2" xfId="0" applyFont="1" applyFill="1" applyBorder="1" applyAlignment="1">
      <alignment horizontal="right" vertical="center"/>
    </xf>
    <xf numFmtId="179" fontId="4" fillId="0" borderId="0" xfId="0" applyNumberFormat="1" applyFont="1" applyFill="1" applyBorder="1" applyAlignment="1">
      <alignment vertical="center"/>
    </xf>
    <xf numFmtId="184" fontId="3" fillId="0" borderId="58" xfId="0" applyNumberFormat="1" applyFont="1" applyBorder="1" applyAlignment="1">
      <alignment horizontal="center" vertical="center"/>
    </xf>
    <xf numFmtId="184" fontId="3" fillId="0" borderId="23" xfId="0" applyNumberFormat="1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3" fillId="0" borderId="58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shrinkToFit="1"/>
    </xf>
    <xf numFmtId="0" fontId="3" fillId="0" borderId="4" xfId="0" applyFont="1" applyFill="1" applyBorder="1" applyAlignment="1">
      <alignment horizontal="left" vertical="center" shrinkToFit="1"/>
    </xf>
    <xf numFmtId="0" fontId="3" fillId="0" borderId="59" xfId="0" applyFont="1" applyBorder="1" applyAlignment="1">
      <alignment horizontal="center" vertical="center" textRotation="255" shrinkToFit="1"/>
    </xf>
    <xf numFmtId="0" fontId="3" fillId="0" borderId="5" xfId="0" applyFont="1" applyBorder="1" applyAlignment="1">
      <alignment horizontal="center" vertical="center" textRotation="255" shrinkToFit="1"/>
    </xf>
    <xf numFmtId="0" fontId="4" fillId="0" borderId="14" xfId="34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right" vertical="top"/>
    </xf>
    <xf numFmtId="179" fontId="4" fillId="0" borderId="14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58" xfId="0" applyFont="1" applyBorder="1" applyAlignment="1">
      <alignment horizontal="center" vertical="center" shrinkToFit="1"/>
    </xf>
    <xf numFmtId="0" fontId="3" fillId="0" borderId="57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0" fillId="0" borderId="58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 textRotation="255" shrinkToFit="1"/>
    </xf>
    <xf numFmtId="0" fontId="3" fillId="0" borderId="80" xfId="0" applyFont="1" applyBorder="1" applyAlignment="1">
      <alignment horizontal="center" vertical="center" textRotation="255" shrinkToFit="1"/>
    </xf>
    <xf numFmtId="0" fontId="4" fillId="34" borderId="57" xfId="0" applyFont="1" applyFill="1" applyBorder="1" applyAlignment="1">
      <alignment vertical="center" shrinkToFit="1"/>
    </xf>
    <xf numFmtId="184" fontId="34" fillId="0" borderId="58" xfId="0" applyNumberFormat="1" applyFont="1" applyFill="1" applyBorder="1" applyAlignment="1">
      <alignment horizontal="center" vertical="center"/>
    </xf>
    <xf numFmtId="184" fontId="34" fillId="0" borderId="57" xfId="0" applyNumberFormat="1" applyFont="1" applyFill="1" applyBorder="1" applyAlignment="1">
      <alignment horizontal="center" vertical="center"/>
    </xf>
    <xf numFmtId="184" fontId="34" fillId="0" borderId="23" xfId="0" applyNumberFormat="1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/>
    </xf>
    <xf numFmtId="0" fontId="34" fillId="0" borderId="12" xfId="0" applyFont="1" applyBorder="1" applyAlignment="1">
      <alignment horizontal="right" vertical="center"/>
    </xf>
    <xf numFmtId="0" fontId="34" fillId="0" borderId="4" xfId="0" applyFont="1" applyBorder="1" applyAlignment="1">
      <alignment horizontal="right" vertical="center"/>
    </xf>
    <xf numFmtId="0" fontId="34" fillId="0" borderId="5" xfId="0" applyFont="1" applyBorder="1" applyAlignment="1">
      <alignment horizontal="right" vertical="center"/>
    </xf>
    <xf numFmtId="0" fontId="3" fillId="0" borderId="9" xfId="0" applyFont="1" applyFill="1" applyBorder="1" applyAlignment="1">
      <alignment horizontal="center" vertical="center"/>
    </xf>
    <xf numFmtId="0" fontId="34" fillId="0" borderId="58" xfId="0" applyFont="1" applyBorder="1" applyAlignment="1">
      <alignment horizontal="center" vertical="center" shrinkToFit="1"/>
    </xf>
    <xf numFmtId="0" fontId="34" fillId="0" borderId="23" xfId="0" applyFont="1" applyBorder="1" applyAlignment="1">
      <alignment horizontal="center" vertical="center" shrinkToFit="1"/>
    </xf>
    <xf numFmtId="0" fontId="4" fillId="34" borderId="23" xfId="0" applyFont="1" applyFill="1" applyBorder="1" applyAlignment="1">
      <alignment vertical="center" shrinkToFit="1"/>
    </xf>
    <xf numFmtId="0" fontId="40" fillId="0" borderId="0" xfId="0" applyFont="1" applyFill="1" applyAlignment="1">
      <alignment horizontal="center" vertical="center" wrapText="1"/>
    </xf>
    <xf numFmtId="0" fontId="40" fillId="0" borderId="14" xfId="0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34" borderId="58" xfId="0" applyFont="1" applyFill="1" applyBorder="1" applyAlignment="1">
      <alignment vertical="center" shrinkToFit="1"/>
    </xf>
    <xf numFmtId="176" fontId="3" fillId="0" borderId="0" xfId="0" applyNumberFormat="1" applyFont="1" applyAlignment="1" applyProtection="1">
      <alignment horizontal="left" vertical="center"/>
      <protection locked="0"/>
    </xf>
    <xf numFmtId="0" fontId="3" fillId="0" borderId="44" xfId="44" applyFont="1" applyBorder="1" applyAlignment="1" applyProtection="1">
      <alignment horizontal="left" vertical="center"/>
    </xf>
    <xf numFmtId="0" fontId="7" fillId="0" borderId="23" xfId="44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180" fontId="3" fillId="0" borderId="0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43" xfId="0" applyFont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right" vertical="center" indent="1"/>
    </xf>
    <xf numFmtId="0" fontId="3" fillId="0" borderId="36" xfId="0" applyFont="1" applyBorder="1" applyAlignment="1" applyProtection="1">
      <alignment horizontal="right" vertical="center" indent="1"/>
    </xf>
    <xf numFmtId="0" fontId="39" fillId="35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46" applyFont="1"/>
    <xf numFmtId="0" fontId="6" fillId="0" borderId="68" xfId="46" applyFont="1" applyBorder="1" applyAlignment="1">
      <alignment horizontal="center" vertical="center"/>
    </xf>
    <xf numFmtId="0" fontId="6" fillId="0" borderId="69" xfId="46" applyFont="1" applyBorder="1" applyAlignment="1">
      <alignment horizontal="center" vertical="center"/>
    </xf>
    <xf numFmtId="0" fontId="6" fillId="0" borderId="70" xfId="46" applyFont="1" applyBorder="1" applyAlignment="1">
      <alignment horizontal="center" vertical="center"/>
    </xf>
    <xf numFmtId="0" fontId="6" fillId="0" borderId="71" xfId="46" applyFont="1" applyBorder="1" applyAlignment="1">
      <alignment horizontal="center" vertical="center"/>
    </xf>
    <xf numFmtId="0" fontId="6" fillId="0" borderId="0" xfId="46" applyFont="1" applyBorder="1" applyAlignment="1">
      <alignment horizontal="center" vertical="center"/>
    </xf>
    <xf numFmtId="0" fontId="6" fillId="0" borderId="72" xfId="46" applyFont="1" applyBorder="1" applyAlignment="1">
      <alignment horizontal="center" vertical="center"/>
    </xf>
    <xf numFmtId="0" fontId="6" fillId="0" borderId="73" xfId="46" applyFont="1" applyBorder="1" applyAlignment="1">
      <alignment horizontal="center" vertical="center"/>
    </xf>
    <xf numFmtId="0" fontId="6" fillId="0" borderId="74" xfId="46" applyFont="1" applyBorder="1" applyAlignment="1">
      <alignment horizontal="center" vertical="center"/>
    </xf>
    <xf numFmtId="0" fontId="6" fillId="0" borderId="75" xfId="46" applyFont="1" applyBorder="1" applyAlignment="1">
      <alignment horizontal="center" vertical="center"/>
    </xf>
    <xf numFmtId="186" fontId="36" fillId="0" borderId="19" xfId="44" applyNumberFormat="1" applyFont="1" applyFill="1" applyBorder="1" applyAlignment="1">
      <alignment vertical="center"/>
    </xf>
    <xf numFmtId="186" fontId="36" fillId="0" borderId="80" xfId="44" applyNumberFormat="1" applyFont="1" applyFill="1" applyBorder="1" applyAlignment="1">
      <alignment vertical="center"/>
    </xf>
    <xf numFmtId="186" fontId="36" fillId="0" borderId="26" xfId="44" applyNumberFormat="1" applyFont="1" applyFill="1" applyBorder="1" applyAlignment="1">
      <alignment vertical="center"/>
    </xf>
    <xf numFmtId="186" fontId="36" fillId="0" borderId="33" xfId="44" applyNumberFormat="1" applyFont="1" applyFill="1" applyBorder="1" applyAlignment="1">
      <alignment vertical="center"/>
    </xf>
    <xf numFmtId="186" fontId="36" fillId="0" borderId="29" xfId="44" applyNumberFormat="1" applyFont="1" applyFill="1" applyBorder="1" applyAlignment="1">
      <alignment vertical="center"/>
    </xf>
    <xf numFmtId="186" fontId="36" fillId="0" borderId="34" xfId="44" applyNumberFormat="1" applyFont="1" applyFill="1" applyBorder="1" applyAlignment="1">
      <alignment vertical="center"/>
    </xf>
    <xf numFmtId="0" fontId="3" fillId="33" borderId="58" xfId="0" applyFont="1" applyFill="1" applyBorder="1" applyAlignment="1">
      <alignment horizontal="center" vertical="center"/>
    </xf>
    <xf numFmtId="0" fontId="3" fillId="33" borderId="57" xfId="0" applyFont="1" applyFill="1" applyBorder="1" applyAlignment="1">
      <alignment horizontal="center" vertical="center"/>
    </xf>
    <xf numFmtId="0" fontId="3" fillId="33" borderId="23" xfId="0" applyFont="1" applyFill="1" applyBorder="1" applyAlignment="1">
      <alignment horizontal="center" vertical="center"/>
    </xf>
    <xf numFmtId="0" fontId="3" fillId="33" borderId="28" xfId="0" applyFont="1" applyFill="1" applyBorder="1" applyAlignment="1">
      <alignment horizontal="center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28" builtinId="5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35" xr:uid="{00000000-0005-0000-0000-000022000000}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 xr:uid="{00000000-0005-0000-0000-00002C000000}"/>
    <cellStyle name="標準 3" xfId="45" xr:uid="{00000000-0005-0000-0000-00002D000000}"/>
    <cellStyle name="標準 4" xfId="46" xr:uid="{00000000-0005-0000-0000-00002E000000}"/>
    <cellStyle name="良い" xfId="47" builtinId="26" customBuiltin="1"/>
  </cellStyles>
  <dxfs count="69"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46010420804224"/>
          <c:y val="2.9451137884872823E-2"/>
          <c:w val="0.87539849061893971"/>
          <c:h val="0.90843837291422913"/>
        </c:manualLayout>
      </c:layout>
      <c:lineChart>
        <c:grouping val="standard"/>
        <c:varyColors val="0"/>
        <c:ser>
          <c:idx val="0"/>
          <c:order val="0"/>
          <c:tx>
            <c:strRef>
              <c:f>進捗表!$CN$5:$CN$6</c:f>
              <c:strCache>
                <c:ptCount val="2"/>
                <c:pt idx="0">
                  <c:v>予定</c:v>
                </c:pt>
                <c:pt idx="1">
                  <c:v>0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[0]!年月</c:f>
              <c:strCache>
                <c:ptCount val="13"/>
                <c:pt idx="1">
                  <c:v>M33.1</c:v>
                </c:pt>
                <c:pt idx="2">
                  <c:v>M33.2</c:v>
                </c:pt>
                <c:pt idx="3">
                  <c:v>M33.3</c:v>
                </c:pt>
                <c:pt idx="4">
                  <c:v>M33.4</c:v>
                </c:pt>
                <c:pt idx="5">
                  <c:v>M33.5</c:v>
                </c:pt>
                <c:pt idx="6">
                  <c:v>M33.6</c:v>
                </c:pt>
                <c:pt idx="7">
                  <c:v>M33.7</c:v>
                </c:pt>
                <c:pt idx="8">
                  <c:v>M33.8</c:v>
                </c:pt>
                <c:pt idx="9">
                  <c:v>M33.9</c:v>
                </c:pt>
                <c:pt idx="10">
                  <c:v>M33.10</c:v>
                </c:pt>
                <c:pt idx="11">
                  <c:v>M33.11</c:v>
                </c:pt>
                <c:pt idx="12">
                  <c:v>M33.12</c:v>
                </c:pt>
              </c:strCache>
            </c:strRef>
          </c:cat>
          <c:val>
            <c:numRef>
              <c:f>[0]!予定</c:f>
              <c:numCache>
                <c:formatCode>0.0_ 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8F-47B1-9981-B80C59EAD038}"/>
            </c:ext>
          </c:extLst>
        </c:ser>
        <c:ser>
          <c:idx val="1"/>
          <c:order val="1"/>
          <c:tx>
            <c:strRef>
              <c:f>進捗表!$CO$5:$CO$6</c:f>
              <c:strCache>
                <c:ptCount val="2"/>
                <c:pt idx="0">
                  <c:v>実績</c:v>
                </c:pt>
                <c:pt idx="1">
                  <c:v>0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[0]!年月</c:f>
              <c:strCache>
                <c:ptCount val="13"/>
                <c:pt idx="1">
                  <c:v>M33.1</c:v>
                </c:pt>
                <c:pt idx="2">
                  <c:v>M33.2</c:v>
                </c:pt>
                <c:pt idx="3">
                  <c:v>M33.3</c:v>
                </c:pt>
                <c:pt idx="4">
                  <c:v>M33.4</c:v>
                </c:pt>
                <c:pt idx="5">
                  <c:v>M33.5</c:v>
                </c:pt>
                <c:pt idx="6">
                  <c:v>M33.6</c:v>
                </c:pt>
                <c:pt idx="7">
                  <c:v>M33.7</c:v>
                </c:pt>
                <c:pt idx="8">
                  <c:v>M33.8</c:v>
                </c:pt>
                <c:pt idx="9">
                  <c:v>M33.9</c:v>
                </c:pt>
                <c:pt idx="10">
                  <c:v>M33.10</c:v>
                </c:pt>
                <c:pt idx="11">
                  <c:v>M33.11</c:v>
                </c:pt>
                <c:pt idx="12">
                  <c:v>M33.12</c:v>
                </c:pt>
              </c:strCache>
            </c:strRef>
          </c:cat>
          <c:val>
            <c:numRef>
              <c:f>[0]!実績</c:f>
              <c:numCache>
                <c:formatCode>#,##0.0_ 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8F-47B1-9981-B80C59EAD038}"/>
            </c:ext>
          </c:extLst>
        </c:ser>
        <c:ser>
          <c:idx val="2"/>
          <c:order val="2"/>
          <c:tx>
            <c:strRef>
              <c:f>進捗表!$CP$5</c:f>
              <c:strCache>
                <c:ptCount val="1"/>
                <c:pt idx="0">
                  <c:v>ダミー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val>
            <c:numRef>
              <c:f>進捗表!$CP$7:$CP$19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F1-4FC0-9851-F1ECF28DF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280016"/>
        <c:axId val="943279360"/>
      </c:lineChart>
      <c:catAx>
        <c:axId val="943280016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in"/>
        <c:minorTickMark val="in"/>
        <c:tickLblPos val="nextTo"/>
        <c:crossAx val="943279360"/>
        <c:crosses val="autoZero"/>
        <c:auto val="1"/>
        <c:lblAlgn val="ctr"/>
        <c:lblOffset val="100"/>
        <c:noMultiLvlLbl val="0"/>
      </c:catAx>
      <c:valAx>
        <c:axId val="94327936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sysDot"/>
              <a:round/>
            </a:ln>
            <a:effectLst/>
          </c:spPr>
        </c:minorGridlines>
        <c:numFmt formatCode="0_ " sourceLinked="0"/>
        <c:majorTickMark val="none"/>
        <c:minorTickMark val="none"/>
        <c:tickLblPos val="nextTo"/>
        <c:spPr>
          <a:noFill/>
          <a:ln>
            <a:noFill/>
            <a:prstDash val="sysDot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43280016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46010420804224"/>
          <c:y val="2.9451137884872823E-2"/>
          <c:w val="0.87539849061893971"/>
          <c:h val="0.90843837291422913"/>
        </c:manualLayout>
      </c:layout>
      <c:lineChart>
        <c:grouping val="standard"/>
        <c:varyColors val="0"/>
        <c:ser>
          <c:idx val="0"/>
          <c:order val="0"/>
          <c:tx>
            <c:strRef>
              <c:f>'進捗表 (記入例)'!$CN$5:$CN$6</c:f>
              <c:strCache>
                <c:ptCount val="2"/>
                <c:pt idx="0">
                  <c:v>予定</c:v>
                </c:pt>
                <c:pt idx="1">
                  <c:v>0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'進捗表 (記入例)'!$CM$6:$CM$28</c:f>
              <c:strCache>
                <c:ptCount val="13"/>
                <c:pt idx="1">
                  <c:v>M33.1</c:v>
                </c:pt>
                <c:pt idx="2">
                  <c:v>M33.2</c:v>
                </c:pt>
                <c:pt idx="3">
                  <c:v>M33.3</c:v>
                </c:pt>
                <c:pt idx="4">
                  <c:v>M33.4</c:v>
                </c:pt>
                <c:pt idx="5">
                  <c:v>M33.5</c:v>
                </c:pt>
                <c:pt idx="6">
                  <c:v>M33.6</c:v>
                </c:pt>
                <c:pt idx="7">
                  <c:v>M33.7</c:v>
                </c:pt>
                <c:pt idx="8">
                  <c:v>M33.8</c:v>
                </c:pt>
                <c:pt idx="9">
                  <c:v>M33.9</c:v>
                </c:pt>
                <c:pt idx="10">
                  <c:v>M33.10</c:v>
                </c:pt>
                <c:pt idx="11">
                  <c:v>M33.11</c:v>
                </c:pt>
                <c:pt idx="12">
                  <c:v>M33.12</c:v>
                </c:pt>
              </c:strCache>
            </c:strRef>
          </c:cat>
          <c:val>
            <c:numRef>
              <c:f>'進捗表 (記入例)'!$CN$6:$CN$14</c:f>
              <c:numCache>
                <c:formatCode>0.0_ </c:formatCode>
                <c:ptCount val="9"/>
                <c:pt idx="0" formatCode="General">
                  <c:v>0</c:v>
                </c:pt>
                <c:pt idx="1">
                  <c:v>0.5</c:v>
                </c:pt>
                <c:pt idx="2">
                  <c:v>5</c:v>
                </c:pt>
                <c:pt idx="3">
                  <c:v>12</c:v>
                </c:pt>
                <c:pt idx="4">
                  <c:v>18</c:v>
                </c:pt>
                <c:pt idx="5">
                  <c:v>35</c:v>
                </c:pt>
                <c:pt idx="6">
                  <c:v>75</c:v>
                </c:pt>
                <c:pt idx="7">
                  <c:v>93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2C-4954-B594-60E80A7EC643}"/>
            </c:ext>
          </c:extLst>
        </c:ser>
        <c:ser>
          <c:idx val="1"/>
          <c:order val="1"/>
          <c:tx>
            <c:strRef>
              <c:f>'進捗表 (記入例)'!$CO$5:$CO$6</c:f>
              <c:strCache>
                <c:ptCount val="2"/>
                <c:pt idx="0">
                  <c:v>実績</c:v>
                </c:pt>
                <c:pt idx="1">
                  <c:v>0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'進捗表 (記入例)'!$CM$6:$CM$28</c:f>
              <c:strCache>
                <c:ptCount val="13"/>
                <c:pt idx="1">
                  <c:v>M33.1</c:v>
                </c:pt>
                <c:pt idx="2">
                  <c:v>M33.2</c:v>
                </c:pt>
                <c:pt idx="3">
                  <c:v>M33.3</c:v>
                </c:pt>
                <c:pt idx="4">
                  <c:v>M33.4</c:v>
                </c:pt>
                <c:pt idx="5">
                  <c:v>M33.5</c:v>
                </c:pt>
                <c:pt idx="6">
                  <c:v>M33.6</c:v>
                </c:pt>
                <c:pt idx="7">
                  <c:v>M33.7</c:v>
                </c:pt>
                <c:pt idx="8">
                  <c:v>M33.8</c:v>
                </c:pt>
                <c:pt idx="9">
                  <c:v>M33.9</c:v>
                </c:pt>
                <c:pt idx="10">
                  <c:v>M33.10</c:v>
                </c:pt>
                <c:pt idx="11">
                  <c:v>M33.11</c:v>
                </c:pt>
                <c:pt idx="12">
                  <c:v>M33.12</c:v>
                </c:pt>
              </c:strCache>
            </c:strRef>
          </c:cat>
          <c:val>
            <c:numRef>
              <c:f>'進捗表 (記入例)'!実績</c:f>
              <c:numCache>
                <c:formatCode>#,##0.0_ </c:formatCode>
                <c:ptCount val="9"/>
                <c:pt idx="0" formatCode="General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7</c:v>
                </c:pt>
                <c:pt idx="4">
                  <c:v>20</c:v>
                </c:pt>
                <c:pt idx="5">
                  <c:v>30</c:v>
                </c:pt>
                <c:pt idx="6">
                  <c:v>80</c:v>
                </c:pt>
                <c:pt idx="7">
                  <c:v>95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2C-4954-B594-60E80A7EC643}"/>
            </c:ext>
          </c:extLst>
        </c:ser>
        <c:ser>
          <c:idx val="2"/>
          <c:order val="2"/>
          <c:tx>
            <c:strRef>
              <c:f>'進捗表 (記入例)'!$CP$5</c:f>
              <c:strCache>
                <c:ptCount val="1"/>
                <c:pt idx="0">
                  <c:v>ダミー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val>
            <c:numRef>
              <c:f>'進捗表 (記入例)'!$CP$7:$CP$19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2C-4954-B594-60E80A7EC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280016"/>
        <c:axId val="943279360"/>
      </c:lineChart>
      <c:catAx>
        <c:axId val="943280016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in"/>
        <c:minorTickMark val="in"/>
        <c:tickLblPos val="nextTo"/>
        <c:crossAx val="943279360"/>
        <c:crosses val="autoZero"/>
        <c:auto val="1"/>
        <c:lblAlgn val="ctr"/>
        <c:lblOffset val="100"/>
        <c:noMultiLvlLbl val="0"/>
      </c:catAx>
      <c:valAx>
        <c:axId val="94327936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sysDot"/>
              <a:round/>
            </a:ln>
            <a:effectLst/>
          </c:spPr>
        </c:minorGridlines>
        <c:numFmt formatCode="0_ " sourceLinked="0"/>
        <c:majorTickMark val="none"/>
        <c:minorTickMark val="none"/>
        <c:tickLblPos val="nextTo"/>
        <c:spPr>
          <a:noFill/>
          <a:ln>
            <a:noFill/>
            <a:prstDash val="sysDot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43280016"/>
        <c:crosses val="autoZero"/>
        <c:crossBetween val="midCat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chart" Target="../charts/chart2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13</xdr:col>
      <xdr:colOff>0</xdr:colOff>
      <xdr:row>39</xdr:row>
      <xdr:rowOff>0</xdr:rowOff>
    </xdr:to>
    <xdr:cxnSp macro="">
      <xdr:nvCxnSpPr>
        <xdr:cNvPr id="290" name="直線コネクタ 2">
          <a:extLst>
            <a:ext uri="{FF2B5EF4-FFF2-40B4-BE49-F238E27FC236}">
              <a16:creationId xmlns:a16="http://schemas.microsoft.com/office/drawing/2014/main" id="{A4A0200D-8862-4B99-AE78-F34F429AEC64}"/>
            </a:ext>
          </a:extLst>
        </xdr:cNvPr>
        <xdr:cNvCxnSpPr/>
      </xdr:nvCxnSpPr>
      <xdr:spPr>
        <a:xfrm>
          <a:off x="123825" y="4333875"/>
          <a:ext cx="1485900" cy="495300"/>
        </a:xfrm>
        <a:prstGeom prst="line">
          <a:avLst/>
        </a:prstGeom>
        <a:noFill/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19049</xdr:colOff>
      <xdr:row>51</xdr:row>
      <xdr:rowOff>9525</xdr:rowOff>
    </xdr:from>
    <xdr:to>
      <xdr:col>54</xdr:col>
      <xdr:colOff>200024</xdr:colOff>
      <xdr:row>72</xdr:row>
      <xdr:rowOff>19050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9C39B939-DC5F-482B-B57D-DAACBE931294}"/>
            </a:ext>
          </a:extLst>
        </xdr:cNvPr>
        <xdr:cNvSpPr/>
      </xdr:nvSpPr>
      <xdr:spPr>
        <a:xfrm>
          <a:off x="6743699" y="8496300"/>
          <a:ext cx="180975" cy="619125"/>
        </a:xfrm>
        <a:prstGeom prst="rightBrace">
          <a:avLst/>
        </a:prstGeom>
        <a:ln>
          <a:solidFill>
            <a:srgbClr val="FFFF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85726</xdr:colOff>
      <xdr:row>45</xdr:row>
      <xdr:rowOff>104776</xdr:rowOff>
    </xdr:from>
    <xdr:to>
      <xdr:col>30</xdr:col>
      <xdr:colOff>200026</xdr:colOff>
      <xdr:row>46</xdr:row>
      <xdr:rowOff>76201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BA70849C-261C-4869-9F3D-7FC9E6EFAB12}"/>
            </a:ext>
          </a:extLst>
        </xdr:cNvPr>
        <xdr:cNvSpPr/>
      </xdr:nvSpPr>
      <xdr:spPr bwMode="auto">
        <a:xfrm>
          <a:off x="6705601" y="10134601"/>
          <a:ext cx="209550" cy="209550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30</xdr:col>
      <xdr:colOff>323850</xdr:colOff>
      <xdr:row>45</xdr:row>
      <xdr:rowOff>133350</xdr:rowOff>
    </xdr:from>
    <xdr:to>
      <xdr:col>31</xdr:col>
      <xdr:colOff>47625</xdr:colOff>
      <xdr:row>46</xdr:row>
      <xdr:rowOff>85725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5C063C7-9A51-4F8A-9DE4-C7C2ECE3E9B0}"/>
            </a:ext>
          </a:extLst>
        </xdr:cNvPr>
        <xdr:cNvSpPr/>
      </xdr:nvSpPr>
      <xdr:spPr>
        <a:xfrm>
          <a:off x="7038975" y="10163175"/>
          <a:ext cx="190500" cy="190500"/>
        </a:xfrm>
        <a:prstGeom prst="rect">
          <a:avLst/>
        </a:prstGeom>
        <a:noFill/>
        <a:ln w="9525">
          <a:miter lim="800000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0</xdr:colOff>
      <xdr:row>3</xdr:row>
      <xdr:rowOff>47402</xdr:rowOff>
    </xdr:from>
    <xdr:to>
      <xdr:col>61</xdr:col>
      <xdr:colOff>9572</xdr:colOff>
      <xdr:row>3</xdr:row>
      <xdr:rowOff>47402</xdr:rowOff>
    </xdr:to>
    <xdr:cxnSp macro="">
      <xdr:nvCxnSpPr>
        <xdr:cNvPr id="6" name="直線コネクタ 29">
          <a:extLst>
            <a:ext uri="{FF2B5EF4-FFF2-40B4-BE49-F238E27FC236}">
              <a16:creationId xmlns:a16="http://schemas.microsoft.com/office/drawing/2014/main" id="{4F411736-902A-4F74-BD47-2E9D97CDB1E9}"/>
            </a:ext>
          </a:extLst>
        </xdr:cNvPr>
        <xdr:cNvCxnSpPr/>
      </xdr:nvCxnSpPr>
      <xdr:spPr>
        <a:xfrm>
          <a:off x="5095875" y="418877"/>
          <a:ext cx="485822" cy="0"/>
        </a:xfrm>
        <a:prstGeom prst="line">
          <a:avLst/>
        </a:prstGeom>
        <a:noFill/>
        <a:ln w="19050">
          <a:solidFill>
            <a:srgbClr val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59</xdr:col>
      <xdr:colOff>0</xdr:colOff>
      <xdr:row>4</xdr:row>
      <xdr:rowOff>104961</xdr:rowOff>
    </xdr:from>
    <xdr:to>
      <xdr:col>61</xdr:col>
      <xdr:colOff>9525</xdr:colOff>
      <xdr:row>4</xdr:row>
      <xdr:rowOff>104961</xdr:rowOff>
    </xdr:to>
    <xdr:cxnSp macro="">
      <xdr:nvCxnSpPr>
        <xdr:cNvPr id="7" name="直線コネクタ 31">
          <a:extLst>
            <a:ext uri="{FF2B5EF4-FFF2-40B4-BE49-F238E27FC236}">
              <a16:creationId xmlns:a16="http://schemas.microsoft.com/office/drawing/2014/main" id="{46932443-FA6A-4B7E-8A1D-2F0264204A7C}"/>
            </a:ext>
          </a:extLst>
        </xdr:cNvPr>
        <xdr:cNvCxnSpPr/>
      </xdr:nvCxnSpPr>
      <xdr:spPr>
        <a:xfrm>
          <a:off x="5095875" y="600261"/>
          <a:ext cx="485775" cy="0"/>
        </a:xfrm>
        <a:prstGeom prst="line">
          <a:avLst/>
        </a:prstGeom>
        <a:noFill/>
        <a:ln w="19050" cmpd="sng">
          <a:solidFill>
            <a:srgbClr val="FF0000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</xdr:colOff>
      <xdr:row>5</xdr:row>
      <xdr:rowOff>114300</xdr:rowOff>
    </xdr:from>
    <xdr:to>
      <xdr:col>27</xdr:col>
      <xdr:colOff>228601</xdr:colOff>
      <xdr:row>27</xdr:row>
      <xdr:rowOff>47626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2366A7F9-BE16-4487-BDA0-62779F8FA2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41713</xdr:colOff>
          <xdr:row>26</xdr:row>
          <xdr:rowOff>28575</xdr:rowOff>
        </xdr:from>
        <xdr:to>
          <xdr:col>27</xdr:col>
          <xdr:colOff>164224</xdr:colOff>
          <xdr:row>31</xdr:row>
          <xdr:rowOff>38100</xdr:rowOff>
        </xdr:to>
        <xdr:grpSp>
          <xdr:nvGrpSpPr>
            <xdr:cNvPr id="8" name="グループ化 7">
              <a:extLst>
                <a:ext uri="{FF2B5EF4-FFF2-40B4-BE49-F238E27FC236}">
                  <a16:creationId xmlns:a16="http://schemas.microsoft.com/office/drawing/2014/main" id="{31ED247A-E33A-4AAD-98DD-8ED226E83780}"/>
                </a:ext>
              </a:extLst>
            </xdr:cNvPr>
            <xdr:cNvGrpSpPr/>
          </xdr:nvGrpSpPr>
          <xdr:grpSpPr>
            <a:xfrm>
              <a:off x="136963" y="5534025"/>
              <a:ext cx="6313761" cy="1200150"/>
              <a:chOff x="137053" y="5534025"/>
              <a:chExt cx="6313751" cy="1200150"/>
            </a:xfrm>
          </xdr:grpSpPr>
          <xdr:pic>
            <xdr:nvPicPr>
              <xdr:cNvPr id="14" name="図 13">
                <a:extLst>
                  <a:ext uri="{FF2B5EF4-FFF2-40B4-BE49-F238E27FC236}">
                    <a16:creationId xmlns:a16="http://schemas.microsoft.com/office/drawing/2014/main" id="{40843A10-A81F-4CD5-8B8E-8101BBF178FB}"/>
                  </a:ext>
                </a:extLst>
              </xdr:cNvPr>
              <xdr:cNvPicPr>
                <a:picLocks noChangeAspect="1" noChangeArrowheads="1"/>
                <a:extLst>
                  <a:ext uri="{84589F7E-364E-4C9E-8A38-B11213B215E9}">
                    <a14:cameraTool cellRange="$AM$27:$AO$31" spid="_x0000_s9930"/>
                  </a:ext>
                </a:extLst>
              </xdr:cNvPicPr>
            </xdr:nvPicPr>
            <xdr:blipFill>
              <a:blip xmlns:r="http://schemas.openxmlformats.org/officeDocument/2006/relationships" r:embed="rId2"/>
              <a:srcRect/>
              <a:stretch>
                <a:fillRect/>
              </a:stretch>
            </xdr:blipFill>
            <xdr:spPr bwMode="auto">
              <a:xfrm>
                <a:off x="137053" y="5534025"/>
                <a:ext cx="695325" cy="1200150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5" name="図 14">
                <a:extLst>
                  <a:ext uri="{FF2B5EF4-FFF2-40B4-BE49-F238E27FC236}">
                    <a16:creationId xmlns:a16="http://schemas.microsoft.com/office/drawing/2014/main" id="{0E947651-0F97-49D9-A7EF-2293A34EA698}"/>
                  </a:ext>
                </a:extLst>
              </xdr:cNvPr>
              <xdr:cNvPicPr>
                <a:picLocks noChangeAspect="1" noChangeArrowheads="1"/>
                <a:extLst>
                  <a:ext uri="{84589F7E-364E-4C9E-8A38-B11213B215E9}">
                    <a14:cameraTool cellRange="$AP$27:$CK$31" spid="_x0000_s9931"/>
                  </a:ext>
                </a:extLst>
              </xdr:cNvPicPr>
            </xdr:nvPicPr>
            <xdr:blipFill>
              <a:blip xmlns:r="http://schemas.openxmlformats.org/officeDocument/2006/relationships" r:embed="rId3"/>
              <a:srcRect/>
              <a:stretch>
                <a:fillRect/>
              </a:stretch>
            </xdr:blipFill>
            <xdr:spPr bwMode="auto">
              <a:xfrm>
                <a:off x="815948" y="5534025"/>
                <a:ext cx="5634856" cy="1200150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clientData/>
      </xdr:twoCellAnchor>
    </mc:Choice>
    <mc:Fallback/>
  </mc:AlternateContent>
  <xdr:twoCellAnchor>
    <xdr:from>
      <xdr:col>22</xdr:col>
      <xdr:colOff>0</xdr:colOff>
      <xdr:row>4</xdr:row>
      <xdr:rowOff>47625</xdr:rowOff>
    </xdr:from>
    <xdr:to>
      <xdr:col>24</xdr:col>
      <xdr:colOff>9525</xdr:colOff>
      <xdr:row>5</xdr:row>
      <xdr:rowOff>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D3A3CEAD-B255-D980-4DD0-3BE3E48794AC}"/>
            </a:ext>
          </a:extLst>
        </xdr:cNvPr>
        <xdr:cNvGrpSpPr/>
      </xdr:nvGrpSpPr>
      <xdr:grpSpPr>
        <a:xfrm>
          <a:off x="5095875" y="542925"/>
          <a:ext cx="485775" cy="76200"/>
          <a:chOff x="5095875" y="542925"/>
          <a:chExt cx="485775" cy="76200"/>
        </a:xfrm>
      </xdr:grpSpPr>
      <xdr:cxnSp macro="">
        <xdr:nvCxnSpPr>
          <xdr:cNvPr id="5481" name="直線コネクタ 31">
            <a:extLst>
              <a:ext uri="{FF2B5EF4-FFF2-40B4-BE49-F238E27FC236}">
                <a16:creationId xmlns:a16="http://schemas.microsoft.com/office/drawing/2014/main" id="{B1280CFD-313F-47C2-B062-7D936D5A50F2}"/>
              </a:ext>
            </a:extLst>
          </xdr:cNvPr>
          <xdr:cNvCxnSpPr/>
        </xdr:nvCxnSpPr>
        <xdr:spPr>
          <a:xfrm>
            <a:off x="5095875" y="600261"/>
            <a:ext cx="485775" cy="0"/>
          </a:xfrm>
          <a:prstGeom prst="line">
            <a:avLst/>
          </a:prstGeom>
          <a:noFill/>
          <a:ln w="19050" cmpd="sng">
            <a:solidFill>
              <a:srgbClr val="FF0000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" name="二等辺三角形 2">
            <a:extLst>
              <a:ext uri="{FF2B5EF4-FFF2-40B4-BE49-F238E27FC236}">
                <a16:creationId xmlns:a16="http://schemas.microsoft.com/office/drawing/2014/main" id="{6742D919-3E8D-B437-7AF6-CAEE4710F27E}"/>
              </a:ext>
            </a:extLst>
          </xdr:cNvPr>
          <xdr:cNvSpPr/>
        </xdr:nvSpPr>
        <xdr:spPr>
          <a:xfrm>
            <a:off x="5324475" y="542925"/>
            <a:ext cx="88392" cy="76200"/>
          </a:xfrm>
          <a:prstGeom prst="triangle">
            <a:avLst/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22</xdr:col>
      <xdr:colOff>0</xdr:colOff>
      <xdr:row>3</xdr:row>
      <xdr:rowOff>0</xdr:rowOff>
    </xdr:from>
    <xdr:to>
      <xdr:col>24</xdr:col>
      <xdr:colOff>9572</xdr:colOff>
      <xdr:row>3</xdr:row>
      <xdr:rowOff>72000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7276CB94-57FF-C066-E3BB-E9D1920F4189}"/>
            </a:ext>
          </a:extLst>
        </xdr:cNvPr>
        <xdr:cNvGrpSpPr/>
      </xdr:nvGrpSpPr>
      <xdr:grpSpPr>
        <a:xfrm>
          <a:off x="5095875" y="371475"/>
          <a:ext cx="485822" cy="72000"/>
          <a:chOff x="5095875" y="371475"/>
          <a:chExt cx="485822" cy="72000"/>
        </a:xfrm>
      </xdr:grpSpPr>
      <xdr:cxnSp macro="">
        <xdr:nvCxnSpPr>
          <xdr:cNvPr id="5480" name="直線コネクタ 29">
            <a:extLst>
              <a:ext uri="{FF2B5EF4-FFF2-40B4-BE49-F238E27FC236}">
                <a16:creationId xmlns:a16="http://schemas.microsoft.com/office/drawing/2014/main" id="{0145BE01-0898-477B-99FD-39D95CB33F04}"/>
              </a:ext>
            </a:extLst>
          </xdr:cNvPr>
          <xdr:cNvCxnSpPr/>
        </xdr:nvCxnSpPr>
        <xdr:spPr>
          <a:xfrm>
            <a:off x="5095875" y="418877"/>
            <a:ext cx="485822" cy="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" name="楕円 3">
            <a:extLst>
              <a:ext uri="{FF2B5EF4-FFF2-40B4-BE49-F238E27FC236}">
                <a16:creationId xmlns:a16="http://schemas.microsoft.com/office/drawing/2014/main" id="{0581E515-2F92-ED1D-DC4A-676D5125D598}"/>
              </a:ext>
            </a:extLst>
          </xdr:cNvPr>
          <xdr:cNvSpPr/>
        </xdr:nvSpPr>
        <xdr:spPr>
          <a:xfrm>
            <a:off x="5334000" y="371475"/>
            <a:ext cx="72000" cy="72000"/>
          </a:xfrm>
          <a:prstGeom prst="ellipse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9302</xdr:rowOff>
    </xdr:from>
    <xdr:to>
      <xdr:col>3</xdr:col>
      <xdr:colOff>0</xdr:colOff>
      <xdr:row>9</xdr:row>
      <xdr:rowOff>0</xdr:rowOff>
    </xdr:to>
    <xdr:cxnSp macro="">
      <xdr:nvCxnSpPr>
        <xdr:cNvPr id="10" name="直線コネクタ 1">
          <a:extLst>
            <a:ext uri="{FF2B5EF4-FFF2-40B4-BE49-F238E27FC236}">
              <a16:creationId xmlns:a16="http://schemas.microsoft.com/office/drawing/2014/main" id="{6586DBE7-AF9E-4DDD-98D4-90831628DE46}"/>
            </a:ext>
          </a:extLst>
        </xdr:cNvPr>
        <xdr:cNvCxnSpPr/>
      </xdr:nvCxnSpPr>
      <xdr:spPr>
        <a:xfrm>
          <a:off x="57150" y="1495425"/>
          <a:ext cx="1409700" cy="819150"/>
        </a:xfrm>
        <a:prstGeom prst="line">
          <a:avLst/>
        </a:prstGeom>
        <a:noFill/>
        <a:ln w="635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19049</xdr:colOff>
      <xdr:row>21</xdr:row>
      <xdr:rowOff>9525</xdr:rowOff>
    </xdr:from>
    <xdr:to>
      <xdr:col>53</xdr:col>
      <xdr:colOff>156882</xdr:colOff>
      <xdr:row>40</xdr:row>
      <xdr:rowOff>254569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3C137C0D-5CCA-4694-821D-DBB010106503}"/>
            </a:ext>
          </a:extLst>
        </xdr:cNvPr>
        <xdr:cNvSpPr/>
      </xdr:nvSpPr>
      <xdr:spPr>
        <a:xfrm>
          <a:off x="11348196" y="6195172"/>
          <a:ext cx="137833" cy="536397"/>
        </a:xfrm>
        <a:prstGeom prst="rightBrace">
          <a:avLst/>
        </a:prstGeom>
        <a:ln>
          <a:solidFill>
            <a:srgbClr val="FFFF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0</xdr:colOff>
      <xdr:row>4</xdr:row>
      <xdr:rowOff>47625</xdr:rowOff>
    </xdr:from>
    <xdr:to>
      <xdr:col>61</xdr:col>
      <xdr:colOff>9525</xdr:colOff>
      <xdr:row>5</xdr:row>
      <xdr:rowOff>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F1E1DB9D-5CD4-448E-986C-E8E3D21168E6}"/>
            </a:ext>
          </a:extLst>
        </xdr:cNvPr>
        <xdr:cNvGrpSpPr/>
      </xdr:nvGrpSpPr>
      <xdr:grpSpPr>
        <a:xfrm>
          <a:off x="14077950" y="542925"/>
          <a:ext cx="485775" cy="76200"/>
          <a:chOff x="5095875" y="542925"/>
          <a:chExt cx="485775" cy="76200"/>
        </a:xfrm>
      </xdr:grpSpPr>
      <xdr:cxnSp macro="">
        <xdr:nvCxnSpPr>
          <xdr:cNvPr id="20" name="直線コネクタ 31">
            <a:extLst>
              <a:ext uri="{FF2B5EF4-FFF2-40B4-BE49-F238E27FC236}">
                <a16:creationId xmlns:a16="http://schemas.microsoft.com/office/drawing/2014/main" id="{9EF4E3B5-B180-D60E-D3E1-771B714AB5E9}"/>
              </a:ext>
            </a:extLst>
          </xdr:cNvPr>
          <xdr:cNvCxnSpPr/>
        </xdr:nvCxnSpPr>
        <xdr:spPr>
          <a:xfrm>
            <a:off x="5095875" y="600261"/>
            <a:ext cx="485775" cy="0"/>
          </a:xfrm>
          <a:prstGeom prst="line">
            <a:avLst/>
          </a:prstGeom>
          <a:noFill/>
          <a:ln w="19050" cmpd="sng">
            <a:solidFill>
              <a:srgbClr val="FF0000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" name="二等辺三角形 20">
            <a:extLst>
              <a:ext uri="{FF2B5EF4-FFF2-40B4-BE49-F238E27FC236}">
                <a16:creationId xmlns:a16="http://schemas.microsoft.com/office/drawing/2014/main" id="{E5F464F7-9A4A-1C18-9BEA-BB89C3B4ABF5}"/>
              </a:ext>
            </a:extLst>
          </xdr:cNvPr>
          <xdr:cNvSpPr/>
        </xdr:nvSpPr>
        <xdr:spPr>
          <a:xfrm>
            <a:off x="5324475" y="542925"/>
            <a:ext cx="88392" cy="76200"/>
          </a:xfrm>
          <a:prstGeom prst="triangle">
            <a:avLst/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59</xdr:col>
      <xdr:colOff>0</xdr:colOff>
      <xdr:row>3</xdr:row>
      <xdr:rowOff>0</xdr:rowOff>
    </xdr:from>
    <xdr:to>
      <xdr:col>61</xdr:col>
      <xdr:colOff>9572</xdr:colOff>
      <xdr:row>3</xdr:row>
      <xdr:rowOff>72000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6B9FE9A5-26D2-4E19-A14D-A5D0C6D4BEF4}"/>
            </a:ext>
          </a:extLst>
        </xdr:cNvPr>
        <xdr:cNvGrpSpPr/>
      </xdr:nvGrpSpPr>
      <xdr:grpSpPr>
        <a:xfrm>
          <a:off x="14077950" y="371475"/>
          <a:ext cx="485822" cy="72000"/>
          <a:chOff x="5095875" y="371475"/>
          <a:chExt cx="485822" cy="72000"/>
        </a:xfrm>
      </xdr:grpSpPr>
      <xdr:cxnSp macro="">
        <xdr:nvCxnSpPr>
          <xdr:cNvPr id="23" name="直線コネクタ 29">
            <a:extLst>
              <a:ext uri="{FF2B5EF4-FFF2-40B4-BE49-F238E27FC236}">
                <a16:creationId xmlns:a16="http://schemas.microsoft.com/office/drawing/2014/main" id="{98B14E95-9888-FD2B-29C9-203B67CF2FB7}"/>
              </a:ext>
            </a:extLst>
          </xdr:cNvPr>
          <xdr:cNvCxnSpPr/>
        </xdr:nvCxnSpPr>
        <xdr:spPr>
          <a:xfrm>
            <a:off x="5095875" y="418877"/>
            <a:ext cx="485822" cy="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4" name="楕円 23">
            <a:extLst>
              <a:ext uri="{FF2B5EF4-FFF2-40B4-BE49-F238E27FC236}">
                <a16:creationId xmlns:a16="http://schemas.microsoft.com/office/drawing/2014/main" id="{80B32AA2-0CC0-5683-4874-2807FB088F90}"/>
              </a:ext>
            </a:extLst>
          </xdr:cNvPr>
          <xdr:cNvSpPr/>
        </xdr:nvSpPr>
        <xdr:spPr>
          <a:xfrm>
            <a:off x="5334000" y="371475"/>
            <a:ext cx="72000" cy="72000"/>
          </a:xfrm>
          <a:prstGeom prst="ellipse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22</xdr:col>
      <xdr:colOff>0</xdr:colOff>
      <xdr:row>4</xdr:row>
      <xdr:rowOff>47625</xdr:rowOff>
    </xdr:from>
    <xdr:to>
      <xdr:col>24</xdr:col>
      <xdr:colOff>9525</xdr:colOff>
      <xdr:row>5</xdr:row>
      <xdr:rowOff>0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26F5C3D4-E89B-41AD-8A83-396E2842EC7C}"/>
            </a:ext>
          </a:extLst>
        </xdr:cNvPr>
        <xdr:cNvGrpSpPr/>
      </xdr:nvGrpSpPr>
      <xdr:grpSpPr>
        <a:xfrm>
          <a:off x="5095875" y="542925"/>
          <a:ext cx="485775" cy="76200"/>
          <a:chOff x="5095875" y="542925"/>
          <a:chExt cx="485775" cy="76200"/>
        </a:xfrm>
      </xdr:grpSpPr>
      <xdr:cxnSp macro="">
        <xdr:nvCxnSpPr>
          <xdr:cNvPr id="14" name="直線コネクタ 31">
            <a:extLst>
              <a:ext uri="{FF2B5EF4-FFF2-40B4-BE49-F238E27FC236}">
                <a16:creationId xmlns:a16="http://schemas.microsoft.com/office/drawing/2014/main" id="{56ABE803-F282-CF38-73A3-DA41E384CAC2}"/>
              </a:ext>
            </a:extLst>
          </xdr:cNvPr>
          <xdr:cNvCxnSpPr/>
        </xdr:nvCxnSpPr>
        <xdr:spPr>
          <a:xfrm>
            <a:off x="5095875" y="600261"/>
            <a:ext cx="485775" cy="0"/>
          </a:xfrm>
          <a:prstGeom prst="line">
            <a:avLst/>
          </a:prstGeom>
          <a:noFill/>
          <a:ln w="19050" cmpd="sng">
            <a:solidFill>
              <a:srgbClr val="FF0000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二等辺三角形 14">
            <a:extLst>
              <a:ext uri="{FF2B5EF4-FFF2-40B4-BE49-F238E27FC236}">
                <a16:creationId xmlns:a16="http://schemas.microsoft.com/office/drawing/2014/main" id="{C4A007B9-3FF8-044A-B7D7-341087FC3F22}"/>
              </a:ext>
            </a:extLst>
          </xdr:cNvPr>
          <xdr:cNvSpPr/>
        </xdr:nvSpPr>
        <xdr:spPr>
          <a:xfrm>
            <a:off x="5324475" y="542925"/>
            <a:ext cx="88392" cy="76200"/>
          </a:xfrm>
          <a:prstGeom prst="triangle">
            <a:avLst/>
          </a:prstGeom>
          <a:solidFill>
            <a:schemeClr val="bg1"/>
          </a:solidFill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22</xdr:col>
      <xdr:colOff>0</xdr:colOff>
      <xdr:row>3</xdr:row>
      <xdr:rowOff>0</xdr:rowOff>
    </xdr:from>
    <xdr:to>
      <xdr:col>24</xdr:col>
      <xdr:colOff>9572</xdr:colOff>
      <xdr:row>3</xdr:row>
      <xdr:rowOff>72000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765EAC1C-ED53-472E-AD7E-CC4A4BE6703B}"/>
            </a:ext>
          </a:extLst>
        </xdr:cNvPr>
        <xdr:cNvGrpSpPr/>
      </xdr:nvGrpSpPr>
      <xdr:grpSpPr>
        <a:xfrm>
          <a:off x="5095875" y="371475"/>
          <a:ext cx="485822" cy="72000"/>
          <a:chOff x="5095875" y="371475"/>
          <a:chExt cx="485822" cy="72000"/>
        </a:xfrm>
      </xdr:grpSpPr>
      <xdr:cxnSp macro="">
        <xdr:nvCxnSpPr>
          <xdr:cNvPr id="17" name="直線コネクタ 29">
            <a:extLst>
              <a:ext uri="{FF2B5EF4-FFF2-40B4-BE49-F238E27FC236}">
                <a16:creationId xmlns:a16="http://schemas.microsoft.com/office/drawing/2014/main" id="{0BCEE01D-2C47-E7C6-452A-CF0A24217132}"/>
              </a:ext>
            </a:extLst>
          </xdr:cNvPr>
          <xdr:cNvCxnSpPr/>
        </xdr:nvCxnSpPr>
        <xdr:spPr>
          <a:xfrm>
            <a:off x="5095875" y="418877"/>
            <a:ext cx="485822" cy="0"/>
          </a:xfrm>
          <a:prstGeom prst="line">
            <a:avLst/>
          </a:prstGeom>
          <a:noFill/>
          <a:ln w="19050">
            <a:solidFill>
              <a:srgbClr val="00000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" name="楕円 17">
            <a:extLst>
              <a:ext uri="{FF2B5EF4-FFF2-40B4-BE49-F238E27FC236}">
                <a16:creationId xmlns:a16="http://schemas.microsoft.com/office/drawing/2014/main" id="{30E729B1-7804-5E81-F1C6-1BB601771A12}"/>
              </a:ext>
            </a:extLst>
          </xdr:cNvPr>
          <xdr:cNvSpPr/>
        </xdr:nvSpPr>
        <xdr:spPr>
          <a:xfrm>
            <a:off x="5334000" y="371475"/>
            <a:ext cx="72000" cy="72000"/>
          </a:xfrm>
          <a:prstGeom prst="ellipse">
            <a:avLst/>
          </a:prstGeom>
          <a:solidFill>
            <a:schemeClr val="bg1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16</xdr:col>
      <xdr:colOff>19051</xdr:colOff>
      <xdr:row>40</xdr:row>
      <xdr:rowOff>19051</xdr:rowOff>
    </xdr:from>
    <xdr:to>
      <xdr:col>16</xdr:col>
      <xdr:colOff>228601</xdr:colOff>
      <xdr:row>40</xdr:row>
      <xdr:rowOff>228601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1C453E2-891F-4B27-A919-0AFDED72B80E}"/>
            </a:ext>
          </a:extLst>
        </xdr:cNvPr>
        <xdr:cNvSpPr/>
      </xdr:nvSpPr>
      <xdr:spPr bwMode="auto">
        <a:xfrm>
          <a:off x="3686176" y="8858251"/>
          <a:ext cx="209550" cy="209550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19050</xdr:colOff>
      <xdr:row>40</xdr:row>
      <xdr:rowOff>19050</xdr:rowOff>
    </xdr:from>
    <xdr:to>
      <xdr:col>6</xdr:col>
      <xdr:colOff>209550</xdr:colOff>
      <xdr:row>40</xdr:row>
      <xdr:rowOff>209550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4D1C8FA2-0450-44E2-9B5C-3E0C040C5159}"/>
            </a:ext>
          </a:extLst>
        </xdr:cNvPr>
        <xdr:cNvSpPr/>
      </xdr:nvSpPr>
      <xdr:spPr>
        <a:xfrm>
          <a:off x="1304925" y="8858250"/>
          <a:ext cx="190500" cy="190500"/>
        </a:xfrm>
        <a:prstGeom prst="rect">
          <a:avLst/>
        </a:prstGeom>
        <a:noFill/>
        <a:ln w="9525">
          <a:miter lim="800000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</xdr:colOff>
      <xdr:row>5</xdr:row>
      <xdr:rowOff>114300</xdr:rowOff>
    </xdr:from>
    <xdr:to>
      <xdr:col>27</xdr:col>
      <xdr:colOff>228601</xdr:colOff>
      <xdr:row>27</xdr:row>
      <xdr:rowOff>47626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1AC102F-64A4-4101-B1F3-47C5EAF25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41713</xdr:colOff>
          <xdr:row>26</xdr:row>
          <xdr:rowOff>28575</xdr:rowOff>
        </xdr:from>
        <xdr:to>
          <xdr:col>27</xdr:col>
          <xdr:colOff>161925</xdr:colOff>
          <xdr:row>31</xdr:row>
          <xdr:rowOff>38100</xdr:rowOff>
        </xdr:to>
        <xdr:grpSp>
          <xdr:nvGrpSpPr>
            <xdr:cNvPr id="9" name="グループ化 8">
              <a:extLst>
                <a:ext uri="{FF2B5EF4-FFF2-40B4-BE49-F238E27FC236}">
                  <a16:creationId xmlns:a16="http://schemas.microsoft.com/office/drawing/2014/main" id="{1B07B4AF-4317-4193-84EC-2B8F0973EFC5}"/>
                </a:ext>
              </a:extLst>
            </xdr:cNvPr>
            <xdr:cNvGrpSpPr/>
          </xdr:nvGrpSpPr>
          <xdr:grpSpPr>
            <a:xfrm>
              <a:off x="136963" y="5534025"/>
              <a:ext cx="6311462" cy="1200150"/>
              <a:chOff x="137053" y="5534025"/>
              <a:chExt cx="6393886" cy="1200150"/>
            </a:xfrm>
          </xdr:grpSpPr>
          <xdr:pic>
            <xdr:nvPicPr>
              <xdr:cNvPr id="10" name="図 9">
                <a:extLst>
                  <a:ext uri="{FF2B5EF4-FFF2-40B4-BE49-F238E27FC236}">
                    <a16:creationId xmlns:a16="http://schemas.microsoft.com/office/drawing/2014/main" id="{66E58C6B-0C49-4B43-B8EF-3C2A4B7182FD}"/>
                  </a:ext>
                </a:extLst>
              </xdr:cNvPr>
              <xdr:cNvPicPr>
                <a:picLocks noChangeAspect="1" noChangeArrowheads="1"/>
                <a:extLst>
                  <a:ext uri="{84589F7E-364E-4C9E-8A38-B11213B215E9}">
                    <a14:cameraTool cellRange="$AM$27:$AO$31" spid="_x0000_s13415"/>
                  </a:ext>
                </a:extLst>
              </xdr:cNvPicPr>
            </xdr:nvPicPr>
            <xdr:blipFill>
              <a:blip xmlns:r="http://schemas.openxmlformats.org/officeDocument/2006/relationships" r:embed="rId2"/>
              <a:srcRect/>
              <a:stretch>
                <a:fillRect/>
              </a:stretch>
            </xdr:blipFill>
            <xdr:spPr bwMode="auto">
              <a:xfrm>
                <a:off x="137053" y="5534025"/>
                <a:ext cx="695325" cy="1200150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1" name="図 10">
                <a:extLst>
                  <a:ext uri="{FF2B5EF4-FFF2-40B4-BE49-F238E27FC236}">
                    <a16:creationId xmlns:a16="http://schemas.microsoft.com/office/drawing/2014/main" id="{EC36920A-AA04-42E1-9292-5B3A01F71B77}"/>
                  </a:ext>
                </a:extLst>
              </xdr:cNvPr>
              <xdr:cNvPicPr>
                <a:picLocks noChangeAspect="1" noChangeArrowheads="1"/>
                <a:extLst>
                  <a:ext uri="{84589F7E-364E-4C9E-8A38-B11213B215E9}">
                    <a14:cameraTool cellRange="$AP$27:$CK$31" spid="_x0000_s13416"/>
                  </a:ext>
                </a:extLst>
              </xdr:cNvPicPr>
            </xdr:nvPicPr>
            <xdr:blipFill>
              <a:blip xmlns:r="http://schemas.openxmlformats.org/officeDocument/2006/relationships" r:embed="rId3"/>
              <a:srcRect/>
              <a:stretch>
                <a:fillRect/>
              </a:stretch>
            </xdr:blipFill>
            <xdr:spPr bwMode="auto">
              <a:xfrm>
                <a:off x="815948" y="5534026"/>
                <a:ext cx="5714991" cy="1200149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clientData/>
      </xdr:twoCellAnchor>
    </mc:Choice>
    <mc:Fallback/>
  </mc:AlternateContent>
  <xdr:twoCellAnchor>
    <xdr:from>
      <xdr:col>9</xdr:col>
      <xdr:colOff>66675</xdr:colOff>
      <xdr:row>0</xdr:row>
      <xdr:rowOff>38100</xdr:rowOff>
    </xdr:from>
    <xdr:to>
      <xdr:col>17</xdr:col>
      <xdr:colOff>66675</xdr:colOff>
      <xdr:row>1</xdr:row>
      <xdr:rowOff>95250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CC0384E-AECB-1A47-FA88-6397FF3A8FAE}"/>
            </a:ext>
          </a:extLst>
        </xdr:cNvPr>
        <xdr:cNvSpPr txBox="1"/>
      </xdr:nvSpPr>
      <xdr:spPr>
        <a:xfrm>
          <a:off x="2066925" y="38100"/>
          <a:ext cx="1905000" cy="180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81"/>
  <sheetViews>
    <sheetView showGridLines="0" view="pageBreakPreview" topLeftCell="A5" zoomScaleNormal="100" zoomScaleSheetLayoutView="100" workbookViewId="0">
      <selection activeCell="AL36" sqref="AL36:AQ37"/>
    </sheetView>
  </sheetViews>
  <sheetFormatPr defaultRowHeight="13.5"/>
  <cols>
    <col min="1" max="53" width="1.625" style="1" customWidth="1"/>
    <col min="54" max="54" width="2.125" style="5" customWidth="1"/>
    <col min="55" max="55" width="2.875" style="5" customWidth="1"/>
    <col min="56" max="16384" width="9" style="5"/>
  </cols>
  <sheetData>
    <row r="1" spans="1:67" ht="9.9499999999999993" customHeight="1">
      <c r="B1" s="300" t="s">
        <v>2</v>
      </c>
      <c r="C1" s="300"/>
      <c r="D1" s="300"/>
      <c r="E1" s="300"/>
      <c r="F1" s="300"/>
      <c r="G1" s="300"/>
      <c r="H1" s="300"/>
      <c r="I1" s="300"/>
      <c r="J1" s="300"/>
      <c r="K1" s="300"/>
    </row>
    <row r="2" spans="1:67" ht="9.9499999999999993" customHeight="1">
      <c r="B2" s="300"/>
      <c r="C2" s="300"/>
      <c r="D2" s="300"/>
      <c r="E2" s="300"/>
      <c r="F2" s="300"/>
      <c r="G2" s="300"/>
      <c r="H2" s="300"/>
      <c r="I2" s="300"/>
      <c r="J2" s="300"/>
      <c r="K2" s="300"/>
    </row>
    <row r="3" spans="1:67" ht="9.9499999999999993" customHeight="1">
      <c r="A3" s="5"/>
      <c r="B3" s="5"/>
      <c r="C3" s="44"/>
      <c r="D3" s="44"/>
      <c r="E3" s="44"/>
      <c r="F3" s="44"/>
      <c r="G3" s="44"/>
      <c r="H3" s="44"/>
      <c r="I3" s="338"/>
      <c r="J3" s="338"/>
      <c r="K3" s="338"/>
      <c r="L3" s="338"/>
      <c r="M3" s="338"/>
      <c r="Q3" s="332" t="s">
        <v>81</v>
      </c>
      <c r="R3" s="333"/>
      <c r="S3" s="333"/>
      <c r="T3" s="333"/>
      <c r="U3" s="334"/>
      <c r="V3" s="332" t="s">
        <v>83</v>
      </c>
      <c r="W3" s="333"/>
      <c r="X3" s="333"/>
      <c r="Y3" s="333"/>
      <c r="Z3" s="334"/>
      <c r="AA3" s="332" t="s">
        <v>84</v>
      </c>
      <c r="AB3" s="333"/>
      <c r="AC3" s="333"/>
      <c r="AD3" s="333"/>
      <c r="AE3" s="333"/>
      <c r="AF3" s="333"/>
      <c r="AG3" s="333"/>
      <c r="AH3" s="333"/>
      <c r="AI3" s="334"/>
      <c r="AJ3" s="254"/>
      <c r="AK3" s="332" t="s">
        <v>26</v>
      </c>
      <c r="AL3" s="333"/>
      <c r="AM3" s="333"/>
      <c r="AN3" s="333"/>
      <c r="AO3" s="334"/>
      <c r="AP3" s="332" t="s">
        <v>27</v>
      </c>
      <c r="AQ3" s="333"/>
      <c r="AR3" s="333"/>
      <c r="AS3" s="333"/>
      <c r="AT3" s="334"/>
      <c r="AU3" s="332" t="s">
        <v>28</v>
      </c>
      <c r="AV3" s="333"/>
      <c r="AW3" s="333"/>
      <c r="AX3" s="333"/>
      <c r="AY3" s="334"/>
      <c r="AZ3" s="5"/>
    </row>
    <row r="4" spans="1:67" s="14" customFormat="1" ht="9.9499999999999993" customHeight="1">
      <c r="A4" s="13"/>
      <c r="B4" s="17"/>
      <c r="C4" s="44"/>
      <c r="D4" s="44"/>
      <c r="E4" s="44"/>
      <c r="F4" s="44"/>
      <c r="G4" s="44"/>
      <c r="H4" s="44"/>
      <c r="I4" s="338"/>
      <c r="J4" s="338"/>
      <c r="K4" s="338"/>
      <c r="L4" s="338"/>
      <c r="M4" s="338"/>
      <c r="Q4" s="335"/>
      <c r="R4" s="336"/>
      <c r="S4" s="336"/>
      <c r="T4" s="336"/>
      <c r="U4" s="337"/>
      <c r="V4" s="335"/>
      <c r="W4" s="336"/>
      <c r="X4" s="336"/>
      <c r="Y4" s="336"/>
      <c r="Z4" s="337"/>
      <c r="AA4" s="335"/>
      <c r="AB4" s="336"/>
      <c r="AC4" s="336"/>
      <c r="AD4" s="336"/>
      <c r="AE4" s="336"/>
      <c r="AF4" s="336"/>
      <c r="AG4" s="336"/>
      <c r="AH4" s="336"/>
      <c r="AI4" s="337"/>
      <c r="AJ4" s="255"/>
      <c r="AK4" s="335"/>
      <c r="AL4" s="336"/>
      <c r="AM4" s="336"/>
      <c r="AN4" s="336"/>
      <c r="AO4" s="337"/>
      <c r="AP4" s="335"/>
      <c r="AQ4" s="336"/>
      <c r="AR4" s="336"/>
      <c r="AS4" s="336"/>
      <c r="AT4" s="337"/>
      <c r="AU4" s="335"/>
      <c r="AV4" s="336"/>
      <c r="AW4" s="336"/>
      <c r="AX4" s="336"/>
      <c r="AY4" s="337"/>
      <c r="AZ4" s="17"/>
      <c r="BA4" s="13"/>
    </row>
    <row r="5" spans="1:67" s="14" customFormat="1" ht="9.9499999999999993" customHeight="1">
      <c r="A5" s="13"/>
      <c r="B5" s="17"/>
      <c r="C5" s="37"/>
      <c r="D5" s="37"/>
      <c r="E5" s="37"/>
      <c r="F5" s="37"/>
      <c r="G5" s="37"/>
      <c r="H5" s="37"/>
      <c r="I5" s="324"/>
      <c r="J5" s="324"/>
      <c r="K5" s="324"/>
      <c r="L5" s="324"/>
      <c r="M5" s="324"/>
      <c r="Q5" s="320"/>
      <c r="R5" s="321"/>
      <c r="S5" s="321"/>
      <c r="T5" s="321"/>
      <c r="U5" s="322"/>
      <c r="V5" s="320"/>
      <c r="W5" s="321"/>
      <c r="X5" s="321"/>
      <c r="Y5" s="321"/>
      <c r="Z5" s="322"/>
      <c r="AA5" s="320"/>
      <c r="AB5" s="321"/>
      <c r="AC5" s="321"/>
      <c r="AD5" s="321"/>
      <c r="AE5" s="321"/>
      <c r="AF5" s="321"/>
      <c r="AG5" s="321"/>
      <c r="AH5" s="321"/>
      <c r="AI5" s="322"/>
      <c r="AK5" s="320"/>
      <c r="AL5" s="321"/>
      <c r="AM5" s="321"/>
      <c r="AN5" s="321"/>
      <c r="AO5" s="322"/>
      <c r="AP5" s="320"/>
      <c r="AQ5" s="321"/>
      <c r="AR5" s="321"/>
      <c r="AS5" s="321"/>
      <c r="AT5" s="322"/>
      <c r="AU5" s="320"/>
      <c r="AV5" s="321"/>
      <c r="AW5" s="321"/>
      <c r="AX5" s="321"/>
      <c r="AY5" s="322"/>
      <c r="AZ5" s="17"/>
      <c r="BA5" s="13"/>
    </row>
    <row r="6" spans="1:67" s="14" customFormat="1" ht="9.9499999999999993" customHeight="1">
      <c r="A6" s="13"/>
      <c r="B6" s="37"/>
      <c r="C6" s="37"/>
      <c r="D6" s="37"/>
      <c r="E6" s="37"/>
      <c r="F6" s="37"/>
      <c r="G6" s="37"/>
      <c r="H6" s="37"/>
      <c r="I6" s="324"/>
      <c r="J6" s="324"/>
      <c r="K6" s="324"/>
      <c r="L6" s="324"/>
      <c r="M6" s="324"/>
      <c r="Q6" s="323"/>
      <c r="R6" s="324"/>
      <c r="S6" s="324"/>
      <c r="T6" s="324"/>
      <c r="U6" s="325"/>
      <c r="V6" s="323"/>
      <c r="W6" s="324"/>
      <c r="X6" s="324"/>
      <c r="Y6" s="324"/>
      <c r="Z6" s="325"/>
      <c r="AA6" s="323"/>
      <c r="AB6" s="324"/>
      <c r="AC6" s="324"/>
      <c r="AD6" s="324"/>
      <c r="AE6" s="324"/>
      <c r="AF6" s="324"/>
      <c r="AG6" s="324"/>
      <c r="AH6" s="324"/>
      <c r="AI6" s="325"/>
      <c r="AK6" s="323"/>
      <c r="AL6" s="324"/>
      <c r="AM6" s="324"/>
      <c r="AN6" s="324"/>
      <c r="AO6" s="325"/>
      <c r="AP6" s="323"/>
      <c r="AQ6" s="324"/>
      <c r="AR6" s="324"/>
      <c r="AS6" s="324"/>
      <c r="AT6" s="325"/>
      <c r="AU6" s="323"/>
      <c r="AV6" s="324"/>
      <c r="AW6" s="324"/>
      <c r="AX6" s="324"/>
      <c r="AY6" s="325"/>
      <c r="AZ6" s="37"/>
      <c r="BA6" s="1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</row>
    <row r="7" spans="1:67" s="14" customFormat="1" ht="9.9499999999999993" customHeight="1">
      <c r="A7" s="15"/>
      <c r="B7" s="37"/>
      <c r="C7" s="37"/>
      <c r="D7" s="37"/>
      <c r="E7" s="37"/>
      <c r="F7" s="37"/>
      <c r="G7" s="37"/>
      <c r="H7" s="37"/>
      <c r="I7" s="324"/>
      <c r="J7" s="324"/>
      <c r="K7" s="324"/>
      <c r="L7" s="324"/>
      <c r="M7" s="324"/>
      <c r="Q7" s="323"/>
      <c r="R7" s="324"/>
      <c r="S7" s="324"/>
      <c r="T7" s="324"/>
      <c r="U7" s="325"/>
      <c r="V7" s="323"/>
      <c r="W7" s="324"/>
      <c r="X7" s="324"/>
      <c r="Y7" s="324"/>
      <c r="Z7" s="325"/>
      <c r="AA7" s="323"/>
      <c r="AB7" s="324"/>
      <c r="AC7" s="324"/>
      <c r="AD7" s="324"/>
      <c r="AE7" s="324"/>
      <c r="AF7" s="324"/>
      <c r="AG7" s="324"/>
      <c r="AH7" s="324"/>
      <c r="AI7" s="325"/>
      <c r="AK7" s="323"/>
      <c r="AL7" s="324"/>
      <c r="AM7" s="324"/>
      <c r="AN7" s="324"/>
      <c r="AO7" s="325"/>
      <c r="AP7" s="323"/>
      <c r="AQ7" s="324"/>
      <c r="AR7" s="324"/>
      <c r="AS7" s="324"/>
      <c r="AT7" s="325"/>
      <c r="AU7" s="323"/>
      <c r="AV7" s="324"/>
      <c r="AW7" s="324"/>
      <c r="AX7" s="324"/>
      <c r="AY7" s="325"/>
      <c r="AZ7" s="37"/>
      <c r="BA7" s="1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</row>
    <row r="8" spans="1:67" s="14" customFormat="1" ht="9.9499999999999993" customHeight="1">
      <c r="A8" s="15"/>
      <c r="B8" s="37"/>
      <c r="C8" s="37"/>
      <c r="D8" s="37"/>
      <c r="E8" s="37"/>
      <c r="F8" s="37"/>
      <c r="G8" s="37"/>
      <c r="H8" s="37"/>
      <c r="I8" s="324"/>
      <c r="J8" s="324"/>
      <c r="K8" s="324"/>
      <c r="L8" s="324"/>
      <c r="M8" s="324"/>
      <c r="Q8" s="323"/>
      <c r="R8" s="324"/>
      <c r="S8" s="324"/>
      <c r="T8" s="324"/>
      <c r="U8" s="325"/>
      <c r="V8" s="323"/>
      <c r="W8" s="324"/>
      <c r="X8" s="324"/>
      <c r="Y8" s="324"/>
      <c r="Z8" s="325"/>
      <c r="AA8" s="323"/>
      <c r="AB8" s="324"/>
      <c r="AC8" s="324"/>
      <c r="AD8" s="324"/>
      <c r="AE8" s="324"/>
      <c r="AF8" s="324"/>
      <c r="AG8" s="324"/>
      <c r="AH8" s="324"/>
      <c r="AI8" s="325"/>
      <c r="AK8" s="323"/>
      <c r="AL8" s="324"/>
      <c r="AM8" s="324"/>
      <c r="AN8" s="324"/>
      <c r="AO8" s="325"/>
      <c r="AP8" s="323"/>
      <c r="AQ8" s="324"/>
      <c r="AR8" s="324"/>
      <c r="AS8" s="324"/>
      <c r="AT8" s="325"/>
      <c r="AU8" s="323"/>
      <c r="AV8" s="324"/>
      <c r="AW8" s="324"/>
      <c r="AX8" s="324"/>
      <c r="AY8" s="325"/>
      <c r="AZ8" s="37"/>
      <c r="BA8" s="13"/>
      <c r="BD8" s="123"/>
      <c r="BE8" s="338"/>
      <c r="BF8" s="338"/>
      <c r="BG8" s="338"/>
      <c r="BH8" s="338"/>
      <c r="BI8" s="338"/>
      <c r="BJ8" s="338"/>
      <c r="BK8" s="338"/>
      <c r="BL8" s="338"/>
      <c r="BM8" s="338"/>
      <c r="BN8" s="338"/>
      <c r="BO8" s="123"/>
    </row>
    <row r="9" spans="1:67" s="14" customFormat="1" ht="9.9499999999999993" customHeight="1">
      <c r="A9" s="15"/>
      <c r="B9" s="37"/>
      <c r="C9" s="37"/>
      <c r="D9" s="37"/>
      <c r="E9" s="37"/>
      <c r="F9" s="37"/>
      <c r="G9" s="37"/>
      <c r="H9" s="37"/>
      <c r="I9" s="324"/>
      <c r="J9" s="324"/>
      <c r="K9" s="324"/>
      <c r="L9" s="324"/>
      <c r="M9" s="324"/>
      <c r="Q9" s="326"/>
      <c r="R9" s="327"/>
      <c r="S9" s="327"/>
      <c r="T9" s="327"/>
      <c r="U9" s="328"/>
      <c r="V9" s="326"/>
      <c r="W9" s="327"/>
      <c r="X9" s="327"/>
      <c r="Y9" s="327"/>
      <c r="Z9" s="328"/>
      <c r="AA9" s="326"/>
      <c r="AB9" s="327"/>
      <c r="AC9" s="327"/>
      <c r="AD9" s="327"/>
      <c r="AE9" s="327"/>
      <c r="AF9" s="327"/>
      <c r="AG9" s="327"/>
      <c r="AH9" s="327"/>
      <c r="AI9" s="328"/>
      <c r="AK9" s="326"/>
      <c r="AL9" s="327"/>
      <c r="AM9" s="327"/>
      <c r="AN9" s="327"/>
      <c r="AO9" s="328"/>
      <c r="AP9" s="326"/>
      <c r="AQ9" s="327"/>
      <c r="AR9" s="327"/>
      <c r="AS9" s="327"/>
      <c r="AT9" s="328"/>
      <c r="AU9" s="326"/>
      <c r="AV9" s="327"/>
      <c r="AW9" s="327"/>
      <c r="AX9" s="327"/>
      <c r="AY9" s="328"/>
      <c r="AZ9" s="37"/>
      <c r="BA9" s="13"/>
      <c r="BD9" s="123"/>
      <c r="BE9" s="338"/>
      <c r="BF9" s="338"/>
      <c r="BG9" s="338"/>
      <c r="BH9" s="338"/>
      <c r="BI9" s="338"/>
      <c r="BJ9" s="338"/>
      <c r="BK9" s="338"/>
      <c r="BL9" s="338"/>
      <c r="BM9" s="338"/>
      <c r="BN9" s="338"/>
      <c r="BO9" s="123"/>
    </row>
    <row r="10" spans="1:67" ht="9.9499999999999993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329"/>
      <c r="AQ10" s="329"/>
      <c r="AR10" s="329"/>
      <c r="AS10" s="329"/>
      <c r="AT10" s="329"/>
      <c r="AU10" s="329"/>
      <c r="AV10" s="329"/>
      <c r="AW10" s="329"/>
      <c r="AX10" s="329"/>
      <c r="AY10" s="329"/>
      <c r="AZ10" s="329"/>
      <c r="BD10" s="30"/>
      <c r="BE10" s="324"/>
      <c r="BF10" s="324"/>
      <c r="BG10" s="324"/>
      <c r="BH10" s="324"/>
      <c r="BI10" s="324"/>
      <c r="BJ10" s="324"/>
      <c r="BK10" s="324"/>
      <c r="BL10" s="324"/>
      <c r="BM10" s="324"/>
      <c r="BN10" s="324"/>
      <c r="BO10" s="30"/>
    </row>
    <row r="11" spans="1:67" ht="9.9499999999999993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329"/>
      <c r="AQ11" s="329"/>
      <c r="AR11" s="329"/>
      <c r="AS11" s="329"/>
      <c r="AT11" s="329"/>
      <c r="AU11" s="329"/>
      <c r="AV11" s="329"/>
      <c r="AW11" s="329"/>
      <c r="AX11" s="329"/>
      <c r="AY11" s="329"/>
      <c r="AZ11" s="329"/>
      <c r="BD11" s="30"/>
      <c r="BE11" s="324"/>
      <c r="BF11" s="324"/>
      <c r="BG11" s="324"/>
      <c r="BH11" s="324"/>
      <c r="BI11" s="324"/>
      <c r="BJ11" s="324"/>
      <c r="BK11" s="324"/>
      <c r="BL11" s="324"/>
      <c r="BM11" s="324"/>
      <c r="BN11" s="324"/>
      <c r="BO11" s="30"/>
    </row>
    <row r="12" spans="1:67" ht="9.9499999999999993" customHeight="1">
      <c r="A12" s="2"/>
      <c r="B12" s="330" t="s">
        <v>82</v>
      </c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0"/>
      <c r="X12" s="37"/>
      <c r="Y12" s="37"/>
      <c r="Z12" s="37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D12" s="30"/>
      <c r="BE12" s="324"/>
      <c r="BF12" s="324"/>
      <c r="BG12" s="324"/>
      <c r="BH12" s="324"/>
      <c r="BI12" s="324"/>
      <c r="BJ12" s="324"/>
      <c r="BK12" s="324"/>
      <c r="BL12" s="324"/>
      <c r="BM12" s="324"/>
      <c r="BN12" s="324"/>
      <c r="BO12" s="30"/>
    </row>
    <row r="13" spans="1:67" ht="9.9499999999999993" customHeight="1">
      <c r="A13" s="2"/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  <c r="U13" s="330"/>
      <c r="V13" s="330"/>
      <c r="W13" s="330"/>
      <c r="X13" s="37"/>
      <c r="Y13" s="37"/>
      <c r="Z13" s="37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D13" s="30"/>
      <c r="BE13" s="324"/>
      <c r="BF13" s="324"/>
      <c r="BG13" s="324"/>
      <c r="BH13" s="324"/>
      <c r="BI13" s="324"/>
      <c r="BJ13" s="324"/>
      <c r="BK13" s="324"/>
      <c r="BL13" s="324"/>
      <c r="BM13" s="324"/>
      <c r="BN13" s="324"/>
      <c r="BO13" s="30"/>
    </row>
    <row r="14" spans="1:67" ht="9.9499999999999993" customHeight="1">
      <c r="A14" s="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D14" s="30"/>
      <c r="BE14" s="324"/>
      <c r="BF14" s="324"/>
      <c r="BG14" s="324"/>
      <c r="BH14" s="324"/>
      <c r="BI14" s="324"/>
      <c r="BJ14" s="324"/>
      <c r="BK14" s="324"/>
      <c r="BL14" s="324"/>
      <c r="BM14" s="324"/>
      <c r="BN14" s="324"/>
      <c r="BO14" s="30"/>
    </row>
    <row r="15" spans="1:67" ht="9.9499999999999993" customHeight="1">
      <c r="A15" s="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1"/>
      <c r="Y15" s="11"/>
      <c r="Z15" s="11"/>
      <c r="AA15" s="11"/>
      <c r="AB15" s="3"/>
      <c r="AC15" s="305" t="s">
        <v>29</v>
      </c>
      <c r="AD15" s="305"/>
      <c r="AE15" s="305"/>
      <c r="AF15" s="305"/>
      <c r="AG15" s="339"/>
      <c r="AH15" s="339"/>
      <c r="AI15" s="339"/>
      <c r="AJ15" s="339"/>
      <c r="AK15" s="339"/>
      <c r="AL15" s="339"/>
      <c r="AM15" s="339"/>
      <c r="AN15" s="339"/>
      <c r="AO15" s="339"/>
      <c r="AP15" s="339"/>
      <c r="AQ15" s="339"/>
      <c r="AR15" s="339"/>
      <c r="AS15" s="339"/>
      <c r="AT15" s="339"/>
      <c r="AU15" s="339"/>
      <c r="AV15" s="339"/>
      <c r="AW15" s="339"/>
      <c r="AX15" s="339"/>
      <c r="AY15" s="339"/>
      <c r="AZ15" s="339"/>
      <c r="BA15" s="339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</row>
    <row r="16" spans="1:67" s="12" customFormat="1" ht="9.9499999999999993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3"/>
      <c r="AC16" s="305"/>
      <c r="AD16" s="305"/>
      <c r="AE16" s="305"/>
      <c r="AF16" s="305"/>
      <c r="AG16" s="339"/>
      <c r="AH16" s="339"/>
      <c r="AI16" s="339"/>
      <c r="AJ16" s="339"/>
      <c r="AK16" s="339"/>
      <c r="AL16" s="339"/>
      <c r="AM16" s="339"/>
      <c r="AN16" s="339"/>
      <c r="AO16" s="339"/>
      <c r="AP16" s="339"/>
      <c r="AQ16" s="339"/>
      <c r="AR16" s="339"/>
      <c r="AS16" s="339"/>
      <c r="AT16" s="339"/>
      <c r="AU16" s="339"/>
      <c r="AV16" s="339"/>
      <c r="AW16" s="339"/>
      <c r="AX16" s="339"/>
      <c r="AY16" s="339"/>
      <c r="AZ16" s="339"/>
      <c r="BA16" s="339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</row>
    <row r="17" spans="1:67" s="12" customFormat="1" ht="9.9499999999999993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305" t="s">
        <v>30</v>
      </c>
      <c r="Y17" s="305"/>
      <c r="Z17" s="305"/>
      <c r="AA17" s="305"/>
      <c r="AB17" s="305"/>
      <c r="AC17" s="273"/>
      <c r="AD17" s="273"/>
      <c r="AE17" s="273"/>
      <c r="AF17" s="273"/>
      <c r="AG17" s="272"/>
      <c r="AH17" s="272"/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T17" s="272"/>
      <c r="AU17" s="272"/>
      <c r="AV17" s="272"/>
      <c r="AW17" s="272"/>
      <c r="AX17" s="272"/>
      <c r="AY17" s="272"/>
      <c r="AZ17" s="272"/>
      <c r="BA17" s="272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</row>
    <row r="18" spans="1:67" s="12" customFormat="1" ht="9.9499999999999993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305"/>
      <c r="Y18" s="305"/>
      <c r="Z18" s="305"/>
      <c r="AA18" s="305"/>
      <c r="AB18" s="305"/>
      <c r="AC18" s="273"/>
      <c r="AD18" s="273"/>
      <c r="AE18" s="273"/>
      <c r="AF18" s="273"/>
      <c r="AG18" s="272"/>
      <c r="AH18" s="272"/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T18" s="272"/>
      <c r="AU18" s="272"/>
      <c r="AV18" s="272"/>
      <c r="AW18" s="272"/>
      <c r="AX18" s="272"/>
      <c r="AY18" s="272"/>
      <c r="AZ18" s="272"/>
      <c r="BA18" s="272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</row>
    <row r="19" spans="1:67" s="12" customFormat="1" ht="9.9499999999999993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3"/>
      <c r="AC19" s="273" t="s">
        <v>31</v>
      </c>
      <c r="AD19" s="273"/>
      <c r="AE19" s="273"/>
      <c r="AF19" s="273"/>
      <c r="AG19" s="272"/>
      <c r="AH19" s="272"/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T19" s="272"/>
      <c r="AU19" s="272"/>
      <c r="AV19" s="272"/>
      <c r="AW19" s="272"/>
      <c r="AX19" s="272"/>
      <c r="AY19" s="272"/>
      <c r="AZ19" s="272"/>
      <c r="BA19" s="272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</row>
    <row r="20" spans="1:67" s="12" customFormat="1" ht="9.9499999999999993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273"/>
      <c r="AD20" s="273"/>
      <c r="AE20" s="273"/>
      <c r="AF20" s="273"/>
      <c r="AG20" s="272"/>
      <c r="AH20" s="272"/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24"/>
    </row>
    <row r="21" spans="1:67" s="12" customFormat="1" ht="9.9499999999999993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3"/>
      <c r="AD21" s="3"/>
      <c r="AE21" s="3"/>
      <c r="AF21" s="3"/>
      <c r="AG21" s="3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11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</row>
    <row r="22" spans="1:67" ht="9.9499999999999993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</row>
    <row r="23" spans="1:67" ht="9.9499999999999993" customHeight="1">
      <c r="A23" s="2"/>
      <c r="B23" s="303" t="s">
        <v>52</v>
      </c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303"/>
      <c r="AP23" s="303"/>
      <c r="AQ23" s="303"/>
      <c r="AR23" s="303"/>
      <c r="AS23" s="303"/>
      <c r="AT23" s="303"/>
      <c r="AU23" s="303"/>
      <c r="AV23" s="303"/>
      <c r="AW23" s="303"/>
      <c r="AX23" s="303"/>
      <c r="AY23" s="303"/>
      <c r="AZ23" s="303"/>
      <c r="BA23" s="2"/>
    </row>
    <row r="24" spans="1:67" ht="9.9499999999999993" customHeight="1">
      <c r="A24" s="2"/>
      <c r="B24" s="303"/>
      <c r="C24" s="303"/>
      <c r="D24" s="303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03"/>
      <c r="U24" s="303"/>
      <c r="V24" s="303"/>
      <c r="W24" s="303"/>
      <c r="X24" s="303"/>
      <c r="Y24" s="303"/>
      <c r="Z24" s="303"/>
      <c r="AA24" s="303"/>
      <c r="AB24" s="303"/>
      <c r="AC24" s="303"/>
      <c r="AD24" s="303"/>
      <c r="AE24" s="303"/>
      <c r="AF24" s="303"/>
      <c r="AG24" s="303"/>
      <c r="AH24" s="303"/>
      <c r="AI24" s="303"/>
      <c r="AJ24" s="303"/>
      <c r="AK24" s="303"/>
      <c r="AL24" s="303"/>
      <c r="AM24" s="303"/>
      <c r="AN24" s="303"/>
      <c r="AO24" s="303"/>
      <c r="AP24" s="303"/>
      <c r="AQ24" s="303"/>
      <c r="AR24" s="303"/>
      <c r="AS24" s="303"/>
      <c r="AT24" s="303"/>
      <c r="AU24" s="303"/>
      <c r="AV24" s="303"/>
      <c r="AW24" s="303"/>
      <c r="AX24" s="303"/>
      <c r="AY24" s="303"/>
      <c r="AZ24" s="303"/>
      <c r="BA24" s="2"/>
    </row>
    <row r="25" spans="1:67" ht="9.9499999999999993" customHeight="1">
      <c r="A25" s="2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2"/>
    </row>
    <row r="26" spans="1:67" ht="9.9499999999999993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</row>
    <row r="27" spans="1:67" ht="9.9499999999999993" customHeight="1">
      <c r="A27" s="2"/>
      <c r="B27" s="3"/>
      <c r="C27" s="3"/>
      <c r="D27" s="274" t="s">
        <v>57</v>
      </c>
      <c r="E27" s="274"/>
      <c r="F27" s="274"/>
      <c r="G27" s="274"/>
      <c r="H27" s="275">
        <v>6</v>
      </c>
      <c r="I27" s="275"/>
      <c r="J27" s="274" t="s">
        <v>58</v>
      </c>
      <c r="K27" s="274"/>
      <c r="L27" s="275">
        <v>9</v>
      </c>
      <c r="M27" s="275"/>
      <c r="N27" s="274" t="s">
        <v>72</v>
      </c>
      <c r="O27" s="274"/>
      <c r="P27" s="331" t="s">
        <v>3</v>
      </c>
      <c r="Q27" s="331"/>
      <c r="R27" s="331"/>
      <c r="S27" s="331"/>
      <c r="T27" s="331"/>
      <c r="U27" s="331"/>
      <c r="V27" s="331"/>
      <c r="W27" s="331"/>
      <c r="X27" s="331"/>
      <c r="Y27" s="331"/>
      <c r="Z27" s="331"/>
      <c r="AA27" s="331"/>
      <c r="AB27" s="331"/>
      <c r="AC27" s="331"/>
      <c r="AD27" s="331"/>
      <c r="AE27" s="331"/>
      <c r="AF27" s="331"/>
      <c r="AG27" s="331"/>
      <c r="AH27" s="331"/>
      <c r="AI27" s="331"/>
      <c r="AJ27" s="331"/>
      <c r="AK27" s="331"/>
      <c r="AL27" s="331"/>
      <c r="AM27" s="331"/>
      <c r="AN27" s="331"/>
      <c r="AO27" s="331"/>
      <c r="AP27" s="331"/>
      <c r="AQ27" s="331"/>
      <c r="AR27" s="331"/>
      <c r="AS27" s="331"/>
      <c r="AT27" s="3"/>
      <c r="AU27" s="3"/>
      <c r="AV27" s="3"/>
      <c r="AW27" s="3"/>
      <c r="AX27" s="3"/>
      <c r="AY27" s="3"/>
      <c r="AZ27" s="3"/>
      <c r="BA27" s="2"/>
    </row>
    <row r="28" spans="1:67" ht="9.9499999999999993" customHeight="1">
      <c r="A28" s="2"/>
      <c r="B28" s="3"/>
      <c r="C28" s="3"/>
      <c r="D28" s="274"/>
      <c r="E28" s="274"/>
      <c r="F28" s="274"/>
      <c r="G28" s="274"/>
      <c r="H28" s="275"/>
      <c r="I28" s="275"/>
      <c r="J28" s="274"/>
      <c r="K28" s="274"/>
      <c r="L28" s="275"/>
      <c r="M28" s="275"/>
      <c r="N28" s="274"/>
      <c r="O28" s="274"/>
      <c r="P28" s="331"/>
      <c r="Q28" s="331"/>
      <c r="R28" s="331"/>
      <c r="S28" s="331"/>
      <c r="T28" s="331"/>
      <c r="U28" s="331"/>
      <c r="V28" s="331"/>
      <c r="W28" s="331"/>
      <c r="X28" s="331"/>
      <c r="Y28" s="331"/>
      <c r="Z28" s="331"/>
      <c r="AA28" s="331"/>
      <c r="AB28" s="331"/>
      <c r="AC28" s="331"/>
      <c r="AD28" s="331"/>
      <c r="AE28" s="331"/>
      <c r="AF28" s="331"/>
      <c r="AG28" s="331"/>
      <c r="AH28" s="331"/>
      <c r="AI28" s="331"/>
      <c r="AJ28" s="331"/>
      <c r="AK28" s="331"/>
      <c r="AL28" s="331"/>
      <c r="AM28" s="331"/>
      <c r="AN28" s="331"/>
      <c r="AO28" s="331"/>
      <c r="AP28" s="331"/>
      <c r="AQ28" s="331"/>
      <c r="AR28" s="331"/>
      <c r="AS28" s="331"/>
      <c r="AT28" s="3"/>
      <c r="AU28" s="3"/>
      <c r="AV28" s="3"/>
      <c r="AW28" s="3"/>
      <c r="AX28" s="3"/>
      <c r="AY28" s="3"/>
      <c r="AZ28" s="3"/>
      <c r="BA28" s="2"/>
    </row>
    <row r="29" spans="1:67" ht="9.9499999999999993" customHeight="1">
      <c r="A29" s="2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2"/>
    </row>
    <row r="30" spans="1:67" ht="9.9499999999999993" customHeight="1">
      <c r="A30" s="2"/>
      <c r="B30" s="2"/>
      <c r="C30" s="301" t="s">
        <v>1</v>
      </c>
      <c r="D30" s="301"/>
      <c r="E30" s="302" t="s">
        <v>0</v>
      </c>
      <c r="F30" s="302"/>
      <c r="G30" s="302"/>
      <c r="H30" s="302"/>
      <c r="I30" s="302"/>
      <c r="J30" s="302"/>
      <c r="K30" s="302"/>
      <c r="L30" s="302"/>
      <c r="M30" s="2"/>
      <c r="N30" s="2"/>
      <c r="O30" s="304"/>
      <c r="P30" s="304"/>
      <c r="Q30" s="304"/>
      <c r="R30" s="304"/>
      <c r="S30" s="304"/>
      <c r="T30" s="304"/>
      <c r="U30" s="304"/>
      <c r="V30" s="304"/>
      <c r="W30" s="304"/>
      <c r="X30" s="304"/>
      <c r="Y30" s="304"/>
      <c r="Z30" s="304"/>
      <c r="AA30" s="304"/>
      <c r="AB30" s="304"/>
      <c r="AC30" s="304"/>
      <c r="AD30" s="304"/>
      <c r="AE30" s="304"/>
      <c r="AF30" s="304"/>
      <c r="AG30" s="304"/>
      <c r="AH30" s="304"/>
      <c r="AI30" s="304"/>
      <c r="AJ30" s="304"/>
      <c r="AK30" s="304"/>
      <c r="AL30" s="304"/>
      <c r="AM30" s="304"/>
      <c r="AN30" s="304"/>
      <c r="AO30" s="304"/>
      <c r="AP30" s="304"/>
      <c r="AQ30" s="304"/>
      <c r="AR30" s="304"/>
      <c r="AS30" s="304"/>
      <c r="AT30" s="304"/>
      <c r="AU30" s="304"/>
      <c r="AV30" s="304"/>
      <c r="AW30" s="304"/>
      <c r="AX30" s="304"/>
      <c r="AY30" s="304"/>
      <c r="AZ30" s="304"/>
      <c r="BA30" s="2"/>
    </row>
    <row r="31" spans="1:67" ht="9.9499999999999993" customHeight="1">
      <c r="A31" s="2"/>
      <c r="B31" s="2"/>
      <c r="C31" s="301"/>
      <c r="D31" s="301"/>
      <c r="E31" s="302"/>
      <c r="F31" s="302"/>
      <c r="G31" s="302"/>
      <c r="H31" s="302"/>
      <c r="I31" s="302"/>
      <c r="J31" s="302"/>
      <c r="K31" s="302"/>
      <c r="L31" s="302"/>
      <c r="M31" s="2"/>
      <c r="N31" s="2"/>
      <c r="O31" s="304"/>
      <c r="P31" s="304"/>
      <c r="Q31" s="304"/>
      <c r="R31" s="304"/>
      <c r="S31" s="304"/>
      <c r="T31" s="304"/>
      <c r="U31" s="304"/>
      <c r="V31" s="304"/>
      <c r="W31" s="304"/>
      <c r="X31" s="304"/>
      <c r="Y31" s="304"/>
      <c r="Z31" s="304"/>
      <c r="AA31" s="304"/>
      <c r="AB31" s="304"/>
      <c r="AC31" s="304"/>
      <c r="AD31" s="304"/>
      <c r="AE31" s="304"/>
      <c r="AF31" s="304"/>
      <c r="AG31" s="304"/>
      <c r="AH31" s="304"/>
      <c r="AI31" s="304"/>
      <c r="AJ31" s="304"/>
      <c r="AK31" s="304"/>
      <c r="AL31" s="304"/>
      <c r="AM31" s="304"/>
      <c r="AN31" s="304"/>
      <c r="AO31" s="304"/>
      <c r="AP31" s="304"/>
      <c r="AQ31" s="304"/>
      <c r="AR31" s="304"/>
      <c r="AS31" s="304"/>
      <c r="AT31" s="304"/>
      <c r="AU31" s="304"/>
      <c r="AV31" s="304"/>
      <c r="AW31" s="304"/>
      <c r="AX31" s="304"/>
      <c r="AY31" s="304"/>
      <c r="AZ31" s="304"/>
      <c r="BA31" s="2"/>
    </row>
    <row r="32" spans="1:67" ht="9.9499999999999993" customHeight="1">
      <c r="A32" s="2"/>
      <c r="B32" s="2"/>
      <c r="C32" s="9"/>
      <c r="D32" s="9"/>
      <c r="E32" s="8"/>
      <c r="F32" s="8"/>
      <c r="G32" s="8"/>
      <c r="H32" s="8"/>
      <c r="I32" s="8"/>
      <c r="J32" s="8"/>
      <c r="K32" s="8"/>
      <c r="L32" s="8"/>
      <c r="M32" s="2"/>
      <c r="N32" s="2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2"/>
    </row>
    <row r="33" spans="1:55" ht="9.9499999999999993" customHeight="1">
      <c r="A33" s="2"/>
      <c r="B33" s="2"/>
      <c r="C33" s="301" t="s">
        <v>4</v>
      </c>
      <c r="D33" s="301"/>
      <c r="E33" s="302" t="s">
        <v>5</v>
      </c>
      <c r="F33" s="302"/>
      <c r="G33" s="302"/>
      <c r="H33" s="302"/>
      <c r="I33" s="302"/>
      <c r="J33" s="302"/>
      <c r="K33" s="302"/>
      <c r="L33" s="302"/>
      <c r="M33" s="2"/>
      <c r="N33" s="2"/>
      <c r="O33" s="305" t="s">
        <v>53</v>
      </c>
      <c r="P33" s="305"/>
      <c r="Q33" s="305"/>
      <c r="R33" s="329"/>
      <c r="S33" s="329"/>
      <c r="T33" s="329"/>
      <c r="U33" s="329"/>
      <c r="V33" s="329"/>
      <c r="W33" s="329"/>
      <c r="X33" s="329"/>
      <c r="Y33" s="329"/>
      <c r="Z33" s="329"/>
      <c r="AA33" s="329"/>
      <c r="AB33" s="329"/>
      <c r="AC33" s="300" t="s">
        <v>54</v>
      </c>
      <c r="AD33" s="300"/>
      <c r="AE33" s="305" t="s">
        <v>55</v>
      </c>
      <c r="AF33" s="305"/>
      <c r="AG33" s="305"/>
      <c r="AH33" s="329"/>
      <c r="AI33" s="329"/>
      <c r="AJ33" s="329"/>
      <c r="AK33" s="329"/>
      <c r="AL33" s="329"/>
      <c r="AM33" s="329"/>
      <c r="AN33" s="329"/>
      <c r="AO33" s="329"/>
      <c r="AP33" s="329"/>
      <c r="AQ33" s="329"/>
      <c r="AR33" s="329"/>
      <c r="AS33" s="3"/>
      <c r="AT33" s="3"/>
      <c r="AU33" s="3"/>
      <c r="AV33" s="3"/>
      <c r="AW33" s="3"/>
      <c r="AX33" s="3"/>
      <c r="AY33" s="3"/>
      <c r="AZ33" s="3"/>
      <c r="BA33" s="2"/>
    </row>
    <row r="34" spans="1:55" ht="9.9499999999999993" customHeight="1">
      <c r="A34" s="2"/>
      <c r="B34" s="2"/>
      <c r="C34" s="301"/>
      <c r="D34" s="301"/>
      <c r="E34" s="302"/>
      <c r="F34" s="302"/>
      <c r="G34" s="302"/>
      <c r="H34" s="302"/>
      <c r="I34" s="302"/>
      <c r="J34" s="302"/>
      <c r="K34" s="302"/>
      <c r="L34" s="302"/>
      <c r="M34" s="2"/>
      <c r="N34" s="2"/>
      <c r="O34" s="305"/>
      <c r="P34" s="305"/>
      <c r="Q34" s="305"/>
      <c r="R34" s="329"/>
      <c r="S34" s="329"/>
      <c r="T34" s="329"/>
      <c r="U34" s="329"/>
      <c r="V34" s="329"/>
      <c r="W34" s="329"/>
      <c r="X34" s="329"/>
      <c r="Y34" s="329"/>
      <c r="Z34" s="329"/>
      <c r="AA34" s="329"/>
      <c r="AB34" s="329"/>
      <c r="AC34" s="300"/>
      <c r="AD34" s="300"/>
      <c r="AE34" s="305"/>
      <c r="AF34" s="305"/>
      <c r="AG34" s="305"/>
      <c r="AH34" s="329"/>
      <c r="AI34" s="329"/>
      <c r="AJ34" s="329"/>
      <c r="AK34" s="329"/>
      <c r="AL34" s="329"/>
      <c r="AM34" s="329"/>
      <c r="AN34" s="329"/>
      <c r="AO34" s="329"/>
      <c r="AP34" s="329"/>
      <c r="AQ34" s="329"/>
      <c r="AR34" s="329"/>
      <c r="AS34" s="3"/>
      <c r="AT34" s="3"/>
      <c r="AU34" s="3"/>
      <c r="AV34" s="3"/>
      <c r="AW34" s="3"/>
      <c r="AX34" s="3"/>
      <c r="AY34" s="3"/>
      <c r="AZ34" s="3"/>
      <c r="BA34" s="2"/>
    </row>
    <row r="35" spans="1:55" ht="9.9499999999999993" customHeight="1" thickBot="1">
      <c r="A35" s="2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5" ht="9.9499999999999993" customHeight="1">
      <c r="A36" s="2"/>
      <c r="B36" s="35"/>
      <c r="C36" s="36"/>
      <c r="D36" s="36"/>
      <c r="E36" s="36"/>
      <c r="F36" s="36"/>
      <c r="G36" s="36"/>
      <c r="H36" s="306" t="s">
        <v>6</v>
      </c>
      <c r="I36" s="306"/>
      <c r="J36" s="306"/>
      <c r="K36" s="306"/>
      <c r="L36" s="306"/>
      <c r="M36" s="307"/>
      <c r="N36" s="310" t="s">
        <v>16</v>
      </c>
      <c r="O36" s="311"/>
      <c r="P36" s="311"/>
      <c r="Q36" s="311"/>
      <c r="R36" s="311"/>
      <c r="S36" s="311"/>
      <c r="T36" s="311"/>
      <c r="U36" s="312"/>
      <c r="V36" s="347" t="s">
        <v>9</v>
      </c>
      <c r="W36" s="348"/>
      <c r="X36" s="348"/>
      <c r="Y36" s="348"/>
      <c r="Z36" s="348"/>
      <c r="AA36" s="348"/>
      <c r="AB36" s="348"/>
      <c r="AC36" s="349"/>
      <c r="AD36" s="347" t="s">
        <v>11</v>
      </c>
      <c r="AE36" s="348"/>
      <c r="AF36" s="348"/>
      <c r="AG36" s="348"/>
      <c r="AH36" s="348"/>
      <c r="AI36" s="348"/>
      <c r="AJ36" s="348"/>
      <c r="AK36" s="349"/>
      <c r="AL36" s="341" t="s">
        <v>12</v>
      </c>
      <c r="AM36" s="342"/>
      <c r="AN36" s="342"/>
      <c r="AO36" s="342"/>
      <c r="AP36" s="342"/>
      <c r="AQ36" s="343"/>
      <c r="AR36" s="316" t="s">
        <v>15</v>
      </c>
      <c r="AS36" s="316"/>
      <c r="AT36" s="316"/>
      <c r="AU36" s="316"/>
      <c r="AV36" s="316"/>
      <c r="AW36" s="316"/>
      <c r="AX36" s="316"/>
      <c r="AY36" s="316"/>
      <c r="AZ36" s="317"/>
    </row>
    <row r="37" spans="1:55" ht="9.9499999999999993" customHeight="1">
      <c r="A37" s="2"/>
      <c r="B37" s="16"/>
      <c r="C37" s="17"/>
      <c r="D37" s="17"/>
      <c r="E37" s="17"/>
      <c r="F37" s="17"/>
      <c r="G37" s="17"/>
      <c r="H37" s="308"/>
      <c r="I37" s="308"/>
      <c r="J37" s="308"/>
      <c r="K37" s="308"/>
      <c r="L37" s="308"/>
      <c r="M37" s="309"/>
      <c r="N37" s="313"/>
      <c r="O37" s="314"/>
      <c r="P37" s="314"/>
      <c r="Q37" s="314"/>
      <c r="R37" s="314"/>
      <c r="S37" s="314"/>
      <c r="T37" s="314"/>
      <c r="U37" s="315"/>
      <c r="V37" s="350"/>
      <c r="W37" s="351"/>
      <c r="X37" s="351"/>
      <c r="Y37" s="351"/>
      <c r="Z37" s="351"/>
      <c r="AA37" s="351"/>
      <c r="AB37" s="351"/>
      <c r="AC37" s="352"/>
      <c r="AD37" s="350"/>
      <c r="AE37" s="351"/>
      <c r="AF37" s="351"/>
      <c r="AG37" s="351"/>
      <c r="AH37" s="351"/>
      <c r="AI37" s="351"/>
      <c r="AJ37" s="351"/>
      <c r="AK37" s="352"/>
      <c r="AL37" s="344"/>
      <c r="AM37" s="345"/>
      <c r="AN37" s="345"/>
      <c r="AO37" s="345"/>
      <c r="AP37" s="345"/>
      <c r="AQ37" s="346"/>
      <c r="AR37" s="318"/>
      <c r="AS37" s="318"/>
      <c r="AT37" s="318"/>
      <c r="AU37" s="318"/>
      <c r="AV37" s="318"/>
      <c r="AW37" s="318"/>
      <c r="AX37" s="318"/>
      <c r="AY37" s="318"/>
      <c r="AZ37" s="319"/>
    </row>
    <row r="38" spans="1:55" ht="9.9499999999999993" customHeight="1">
      <c r="A38" s="2"/>
      <c r="B38" s="353" t="s">
        <v>7</v>
      </c>
      <c r="C38" s="354"/>
      <c r="D38" s="354"/>
      <c r="E38" s="354"/>
      <c r="F38" s="354"/>
      <c r="G38" s="354"/>
      <c r="H38" s="17"/>
      <c r="I38" s="17"/>
      <c r="J38" s="17"/>
      <c r="K38" s="17"/>
      <c r="L38" s="17"/>
      <c r="M38" s="18"/>
      <c r="N38" s="350" t="s">
        <v>8</v>
      </c>
      <c r="O38" s="351"/>
      <c r="P38" s="351"/>
      <c r="Q38" s="351"/>
      <c r="R38" s="351"/>
      <c r="S38" s="351"/>
      <c r="T38" s="351"/>
      <c r="U38" s="352"/>
      <c r="V38" s="350" t="s">
        <v>10</v>
      </c>
      <c r="W38" s="351"/>
      <c r="X38" s="351"/>
      <c r="Y38" s="351"/>
      <c r="Z38" s="351"/>
      <c r="AA38" s="351"/>
      <c r="AB38" s="351"/>
      <c r="AC38" s="352"/>
      <c r="AD38" s="350" t="s">
        <v>13</v>
      </c>
      <c r="AE38" s="351"/>
      <c r="AF38" s="351"/>
      <c r="AG38" s="351"/>
      <c r="AH38" s="351"/>
      <c r="AI38" s="351"/>
      <c r="AJ38" s="351"/>
      <c r="AK38" s="352"/>
      <c r="AL38" s="344" t="s">
        <v>14</v>
      </c>
      <c r="AM38" s="345"/>
      <c r="AN38" s="345"/>
      <c r="AO38" s="345"/>
      <c r="AP38" s="345"/>
      <c r="AQ38" s="346"/>
      <c r="AR38" s="318"/>
      <c r="AS38" s="318"/>
      <c r="AT38" s="318"/>
      <c r="AU38" s="318"/>
      <c r="AV38" s="318"/>
      <c r="AW38" s="318"/>
      <c r="AX38" s="318"/>
      <c r="AY38" s="318"/>
      <c r="AZ38" s="319"/>
    </row>
    <row r="39" spans="1:55" ht="9.9499999999999993" customHeight="1">
      <c r="A39" s="2"/>
      <c r="B39" s="355"/>
      <c r="C39" s="356"/>
      <c r="D39" s="356"/>
      <c r="E39" s="356"/>
      <c r="F39" s="356"/>
      <c r="G39" s="356"/>
      <c r="H39" s="20"/>
      <c r="I39" s="20"/>
      <c r="J39" s="20"/>
      <c r="K39" s="20"/>
      <c r="L39" s="20"/>
      <c r="M39" s="21"/>
      <c r="N39" s="357"/>
      <c r="O39" s="358"/>
      <c r="P39" s="358"/>
      <c r="Q39" s="358"/>
      <c r="R39" s="358"/>
      <c r="S39" s="358"/>
      <c r="T39" s="358"/>
      <c r="U39" s="359"/>
      <c r="V39" s="357"/>
      <c r="W39" s="358"/>
      <c r="X39" s="358"/>
      <c r="Y39" s="358"/>
      <c r="Z39" s="358"/>
      <c r="AA39" s="358"/>
      <c r="AB39" s="358"/>
      <c r="AC39" s="359"/>
      <c r="AD39" s="357"/>
      <c r="AE39" s="358"/>
      <c r="AF39" s="358"/>
      <c r="AG39" s="358"/>
      <c r="AH39" s="358"/>
      <c r="AI39" s="358"/>
      <c r="AJ39" s="358"/>
      <c r="AK39" s="359"/>
      <c r="AL39" s="360"/>
      <c r="AM39" s="361"/>
      <c r="AN39" s="361"/>
      <c r="AO39" s="361"/>
      <c r="AP39" s="361"/>
      <c r="AQ39" s="362"/>
      <c r="AR39" s="318"/>
      <c r="AS39" s="318"/>
      <c r="AT39" s="318"/>
      <c r="AU39" s="318"/>
      <c r="AV39" s="318"/>
      <c r="AW39" s="318"/>
      <c r="AX39" s="318"/>
      <c r="AY39" s="318"/>
      <c r="AZ39" s="319"/>
    </row>
    <row r="40" spans="1:55" ht="24" customHeight="1">
      <c r="A40" s="2"/>
      <c r="B40" s="257"/>
      <c r="C40" s="258"/>
      <c r="D40" s="258"/>
      <c r="E40" s="258"/>
      <c r="F40" s="258"/>
      <c r="G40" s="258"/>
      <c r="H40" s="258"/>
      <c r="I40" s="258"/>
      <c r="J40" s="258"/>
      <c r="K40" s="258"/>
      <c r="L40" s="258"/>
      <c r="M40" s="259"/>
      <c r="N40" s="363"/>
      <c r="O40" s="364"/>
      <c r="P40" s="364"/>
      <c r="Q40" s="364"/>
      <c r="R40" s="364"/>
      <c r="S40" s="364"/>
      <c r="T40" s="364"/>
      <c r="U40" s="365"/>
      <c r="V40" s="263"/>
      <c r="W40" s="264"/>
      <c r="X40" s="264"/>
      <c r="Y40" s="264"/>
      <c r="Z40" s="264"/>
      <c r="AA40" s="264"/>
      <c r="AB40" s="264"/>
      <c r="AC40" s="265"/>
      <c r="AD40" s="263"/>
      <c r="AE40" s="264"/>
      <c r="AF40" s="264"/>
      <c r="AG40" s="264"/>
      <c r="AH40" s="264"/>
      <c r="AI40" s="264"/>
      <c r="AJ40" s="264"/>
      <c r="AK40" s="265"/>
      <c r="AL40" s="266">
        <f t="shared" ref="AL40:AL51" si="0">ROUNDUP(N40*AD40/100,1)</f>
        <v>0</v>
      </c>
      <c r="AM40" s="267"/>
      <c r="AN40" s="267"/>
      <c r="AO40" s="267"/>
      <c r="AP40" s="267"/>
      <c r="AQ40" s="268"/>
      <c r="AR40" s="269"/>
      <c r="AS40" s="270"/>
      <c r="AT40" s="270"/>
      <c r="AU40" s="270"/>
      <c r="AV40" s="270"/>
      <c r="AW40" s="270"/>
      <c r="AX40" s="270"/>
      <c r="AY40" s="270"/>
      <c r="AZ40" s="271"/>
      <c r="BC40" s="45"/>
    </row>
    <row r="41" spans="1:55" ht="24" customHeight="1">
      <c r="A41" s="2"/>
      <c r="B41" s="257"/>
      <c r="C41" s="258"/>
      <c r="D41" s="258"/>
      <c r="E41" s="258"/>
      <c r="F41" s="258"/>
      <c r="G41" s="258"/>
      <c r="H41" s="258"/>
      <c r="I41" s="258"/>
      <c r="J41" s="258"/>
      <c r="K41" s="258"/>
      <c r="L41" s="258"/>
      <c r="M41" s="259"/>
      <c r="N41" s="260"/>
      <c r="O41" s="261"/>
      <c r="P41" s="261"/>
      <c r="Q41" s="261"/>
      <c r="R41" s="261"/>
      <c r="S41" s="261"/>
      <c r="T41" s="261"/>
      <c r="U41" s="262"/>
      <c r="V41" s="263"/>
      <c r="W41" s="264"/>
      <c r="X41" s="264"/>
      <c r="Y41" s="264"/>
      <c r="Z41" s="264"/>
      <c r="AA41" s="264"/>
      <c r="AB41" s="264"/>
      <c r="AC41" s="265"/>
      <c r="AD41" s="263"/>
      <c r="AE41" s="264"/>
      <c r="AF41" s="264"/>
      <c r="AG41" s="264"/>
      <c r="AH41" s="264"/>
      <c r="AI41" s="264"/>
      <c r="AJ41" s="264"/>
      <c r="AK41" s="265"/>
      <c r="AL41" s="266">
        <f t="shared" si="0"/>
        <v>0</v>
      </c>
      <c r="AM41" s="267"/>
      <c r="AN41" s="267"/>
      <c r="AO41" s="267"/>
      <c r="AP41" s="267"/>
      <c r="AQ41" s="268"/>
      <c r="AR41" s="269"/>
      <c r="AS41" s="270"/>
      <c r="AT41" s="270"/>
      <c r="AU41" s="270"/>
      <c r="AV41" s="270"/>
      <c r="AW41" s="270"/>
      <c r="AX41" s="270"/>
      <c r="AY41" s="270"/>
      <c r="AZ41" s="271"/>
      <c r="BA41" s="2"/>
      <c r="BC41" s="45"/>
    </row>
    <row r="42" spans="1:55" ht="24" customHeight="1">
      <c r="A42" s="2"/>
      <c r="B42" s="257"/>
      <c r="C42" s="258"/>
      <c r="D42" s="258"/>
      <c r="E42" s="258"/>
      <c r="F42" s="258"/>
      <c r="G42" s="258"/>
      <c r="H42" s="258"/>
      <c r="I42" s="258"/>
      <c r="J42" s="258"/>
      <c r="K42" s="258"/>
      <c r="L42" s="258"/>
      <c r="M42" s="259"/>
      <c r="N42" s="260"/>
      <c r="O42" s="261"/>
      <c r="P42" s="261"/>
      <c r="Q42" s="261"/>
      <c r="R42" s="261"/>
      <c r="S42" s="261"/>
      <c r="T42" s="261"/>
      <c r="U42" s="262"/>
      <c r="V42" s="263"/>
      <c r="W42" s="264"/>
      <c r="X42" s="264"/>
      <c r="Y42" s="264"/>
      <c r="Z42" s="264"/>
      <c r="AA42" s="264"/>
      <c r="AB42" s="264"/>
      <c r="AC42" s="265"/>
      <c r="AD42" s="263"/>
      <c r="AE42" s="264"/>
      <c r="AF42" s="264"/>
      <c r="AG42" s="264"/>
      <c r="AH42" s="264"/>
      <c r="AI42" s="264"/>
      <c r="AJ42" s="264"/>
      <c r="AK42" s="265"/>
      <c r="AL42" s="266">
        <f t="shared" si="0"/>
        <v>0</v>
      </c>
      <c r="AM42" s="267"/>
      <c r="AN42" s="267"/>
      <c r="AO42" s="267"/>
      <c r="AP42" s="267"/>
      <c r="AQ42" s="268"/>
      <c r="AR42" s="269"/>
      <c r="AS42" s="270"/>
      <c r="AT42" s="270"/>
      <c r="AU42" s="270"/>
      <c r="AV42" s="270"/>
      <c r="AW42" s="270"/>
      <c r="AX42" s="270"/>
      <c r="AY42" s="270"/>
      <c r="AZ42" s="271"/>
      <c r="BA42" s="2"/>
      <c r="BC42" s="45"/>
    </row>
    <row r="43" spans="1:55" ht="24" customHeight="1">
      <c r="A43" s="2"/>
      <c r="B43" s="257"/>
      <c r="C43" s="258"/>
      <c r="D43" s="258"/>
      <c r="E43" s="258"/>
      <c r="F43" s="258"/>
      <c r="G43" s="258"/>
      <c r="H43" s="258"/>
      <c r="I43" s="258"/>
      <c r="J43" s="258"/>
      <c r="K43" s="258"/>
      <c r="L43" s="258"/>
      <c r="M43" s="259"/>
      <c r="N43" s="260"/>
      <c r="O43" s="261"/>
      <c r="P43" s="261"/>
      <c r="Q43" s="261"/>
      <c r="R43" s="261"/>
      <c r="S43" s="261"/>
      <c r="T43" s="261"/>
      <c r="U43" s="262"/>
      <c r="V43" s="263"/>
      <c r="W43" s="264"/>
      <c r="X43" s="264"/>
      <c r="Y43" s="264"/>
      <c r="Z43" s="264"/>
      <c r="AA43" s="264"/>
      <c r="AB43" s="264"/>
      <c r="AC43" s="265"/>
      <c r="AD43" s="263"/>
      <c r="AE43" s="264"/>
      <c r="AF43" s="264"/>
      <c r="AG43" s="264"/>
      <c r="AH43" s="264"/>
      <c r="AI43" s="264"/>
      <c r="AJ43" s="264"/>
      <c r="AK43" s="265"/>
      <c r="AL43" s="266">
        <f t="shared" si="0"/>
        <v>0</v>
      </c>
      <c r="AM43" s="267"/>
      <c r="AN43" s="267"/>
      <c r="AO43" s="267"/>
      <c r="AP43" s="267"/>
      <c r="AQ43" s="268"/>
      <c r="AR43" s="269"/>
      <c r="AS43" s="270"/>
      <c r="AT43" s="270"/>
      <c r="AU43" s="270"/>
      <c r="AV43" s="270"/>
      <c r="AW43" s="270"/>
      <c r="AX43" s="270"/>
      <c r="AY43" s="270"/>
      <c r="AZ43" s="271"/>
      <c r="BC43" s="45"/>
    </row>
    <row r="44" spans="1:55" ht="24" customHeight="1">
      <c r="A44" s="2"/>
      <c r="B44" s="257"/>
      <c r="C44" s="258"/>
      <c r="D44" s="258"/>
      <c r="E44" s="258"/>
      <c r="F44" s="258"/>
      <c r="G44" s="258"/>
      <c r="H44" s="258"/>
      <c r="I44" s="258"/>
      <c r="J44" s="258"/>
      <c r="K44" s="258"/>
      <c r="L44" s="258"/>
      <c r="M44" s="259"/>
      <c r="N44" s="260"/>
      <c r="O44" s="261"/>
      <c r="P44" s="261"/>
      <c r="Q44" s="261"/>
      <c r="R44" s="261"/>
      <c r="S44" s="261"/>
      <c r="T44" s="261"/>
      <c r="U44" s="262"/>
      <c r="V44" s="263"/>
      <c r="W44" s="264"/>
      <c r="X44" s="264"/>
      <c r="Y44" s="264"/>
      <c r="Z44" s="264"/>
      <c r="AA44" s="264"/>
      <c r="AB44" s="264"/>
      <c r="AC44" s="265"/>
      <c r="AD44" s="263"/>
      <c r="AE44" s="264"/>
      <c r="AF44" s="264"/>
      <c r="AG44" s="264"/>
      <c r="AH44" s="264"/>
      <c r="AI44" s="264"/>
      <c r="AJ44" s="264"/>
      <c r="AK44" s="265"/>
      <c r="AL44" s="266">
        <f t="shared" si="0"/>
        <v>0</v>
      </c>
      <c r="AM44" s="267"/>
      <c r="AN44" s="267"/>
      <c r="AO44" s="267"/>
      <c r="AP44" s="267"/>
      <c r="AQ44" s="268"/>
      <c r="AR44" s="269"/>
      <c r="AS44" s="270"/>
      <c r="AT44" s="270"/>
      <c r="AU44" s="270"/>
      <c r="AV44" s="270"/>
      <c r="AW44" s="270"/>
      <c r="AX44" s="270"/>
      <c r="AY44" s="270"/>
      <c r="AZ44" s="271"/>
      <c r="BC44" s="45"/>
    </row>
    <row r="45" spans="1:55" ht="24" customHeight="1">
      <c r="A45" s="2"/>
      <c r="B45" s="257"/>
      <c r="C45" s="258"/>
      <c r="D45" s="258"/>
      <c r="E45" s="258"/>
      <c r="F45" s="258"/>
      <c r="G45" s="258"/>
      <c r="H45" s="258"/>
      <c r="I45" s="258"/>
      <c r="J45" s="258"/>
      <c r="K45" s="258"/>
      <c r="L45" s="258"/>
      <c r="M45" s="259"/>
      <c r="N45" s="260"/>
      <c r="O45" s="261"/>
      <c r="P45" s="261"/>
      <c r="Q45" s="261"/>
      <c r="R45" s="261"/>
      <c r="S45" s="261"/>
      <c r="T45" s="261"/>
      <c r="U45" s="262"/>
      <c r="V45" s="263"/>
      <c r="W45" s="264"/>
      <c r="X45" s="264"/>
      <c r="Y45" s="264"/>
      <c r="Z45" s="264"/>
      <c r="AA45" s="264"/>
      <c r="AB45" s="264"/>
      <c r="AC45" s="265"/>
      <c r="AD45" s="263"/>
      <c r="AE45" s="264"/>
      <c r="AF45" s="264"/>
      <c r="AG45" s="264"/>
      <c r="AH45" s="264"/>
      <c r="AI45" s="264"/>
      <c r="AJ45" s="264"/>
      <c r="AK45" s="265"/>
      <c r="AL45" s="266">
        <f t="shared" si="0"/>
        <v>0</v>
      </c>
      <c r="AM45" s="267"/>
      <c r="AN45" s="267"/>
      <c r="AO45" s="267"/>
      <c r="AP45" s="267"/>
      <c r="AQ45" s="268"/>
      <c r="AR45" s="269"/>
      <c r="AS45" s="270"/>
      <c r="AT45" s="270"/>
      <c r="AU45" s="270"/>
      <c r="AV45" s="270"/>
      <c r="AW45" s="270"/>
      <c r="AX45" s="270"/>
      <c r="AY45" s="270"/>
      <c r="AZ45" s="271"/>
      <c r="BA45" s="2"/>
      <c r="BC45" s="45"/>
    </row>
    <row r="46" spans="1:55" ht="24" customHeight="1">
      <c r="A46" s="2"/>
      <c r="B46" s="257"/>
      <c r="C46" s="258"/>
      <c r="D46" s="258"/>
      <c r="E46" s="258"/>
      <c r="F46" s="258"/>
      <c r="G46" s="258"/>
      <c r="H46" s="258"/>
      <c r="I46" s="258"/>
      <c r="J46" s="258"/>
      <c r="K46" s="258"/>
      <c r="L46" s="258"/>
      <c r="M46" s="259"/>
      <c r="N46" s="260"/>
      <c r="O46" s="261"/>
      <c r="P46" s="261"/>
      <c r="Q46" s="261"/>
      <c r="R46" s="261"/>
      <c r="S46" s="261"/>
      <c r="T46" s="261"/>
      <c r="U46" s="262"/>
      <c r="V46" s="263"/>
      <c r="W46" s="264"/>
      <c r="X46" s="264"/>
      <c r="Y46" s="264"/>
      <c r="Z46" s="264"/>
      <c r="AA46" s="264"/>
      <c r="AB46" s="264"/>
      <c r="AC46" s="265"/>
      <c r="AD46" s="263"/>
      <c r="AE46" s="264"/>
      <c r="AF46" s="264"/>
      <c r="AG46" s="264"/>
      <c r="AH46" s="264"/>
      <c r="AI46" s="264"/>
      <c r="AJ46" s="264"/>
      <c r="AK46" s="265"/>
      <c r="AL46" s="266">
        <f t="shared" si="0"/>
        <v>0</v>
      </c>
      <c r="AM46" s="267"/>
      <c r="AN46" s="267"/>
      <c r="AO46" s="267"/>
      <c r="AP46" s="267"/>
      <c r="AQ46" s="268"/>
      <c r="AR46" s="269"/>
      <c r="AS46" s="270"/>
      <c r="AT46" s="270"/>
      <c r="AU46" s="270"/>
      <c r="AV46" s="270"/>
      <c r="AW46" s="270"/>
      <c r="AX46" s="270"/>
      <c r="AY46" s="270"/>
      <c r="AZ46" s="271"/>
      <c r="BC46" s="45"/>
    </row>
    <row r="47" spans="1:55" ht="24" customHeight="1">
      <c r="A47" s="2"/>
      <c r="B47" s="257"/>
      <c r="C47" s="258"/>
      <c r="D47" s="258"/>
      <c r="E47" s="258"/>
      <c r="F47" s="258"/>
      <c r="G47" s="258"/>
      <c r="H47" s="258"/>
      <c r="I47" s="258"/>
      <c r="J47" s="258"/>
      <c r="K47" s="258"/>
      <c r="L47" s="258"/>
      <c r="M47" s="259"/>
      <c r="N47" s="260"/>
      <c r="O47" s="261"/>
      <c r="P47" s="261"/>
      <c r="Q47" s="261"/>
      <c r="R47" s="261"/>
      <c r="S47" s="261"/>
      <c r="T47" s="261"/>
      <c r="U47" s="262"/>
      <c r="V47" s="263"/>
      <c r="W47" s="264"/>
      <c r="X47" s="264"/>
      <c r="Y47" s="264"/>
      <c r="Z47" s="264"/>
      <c r="AA47" s="264"/>
      <c r="AB47" s="264"/>
      <c r="AC47" s="265"/>
      <c r="AD47" s="263"/>
      <c r="AE47" s="264"/>
      <c r="AF47" s="264"/>
      <c r="AG47" s="264"/>
      <c r="AH47" s="264"/>
      <c r="AI47" s="264"/>
      <c r="AJ47" s="264"/>
      <c r="AK47" s="265"/>
      <c r="AL47" s="266">
        <f t="shared" si="0"/>
        <v>0</v>
      </c>
      <c r="AM47" s="267"/>
      <c r="AN47" s="267"/>
      <c r="AO47" s="267"/>
      <c r="AP47" s="267"/>
      <c r="AQ47" s="268"/>
      <c r="AR47" s="269"/>
      <c r="AS47" s="270"/>
      <c r="AT47" s="270"/>
      <c r="AU47" s="270"/>
      <c r="AV47" s="270"/>
      <c r="AW47" s="270"/>
      <c r="AX47" s="270"/>
      <c r="AY47" s="270"/>
      <c r="AZ47" s="271"/>
      <c r="BA47" s="2"/>
      <c r="BC47" s="45"/>
    </row>
    <row r="48" spans="1:55" ht="24" customHeight="1">
      <c r="A48" s="2"/>
      <c r="B48" s="257"/>
      <c r="C48" s="258"/>
      <c r="D48" s="258"/>
      <c r="E48" s="258"/>
      <c r="F48" s="258"/>
      <c r="G48" s="258"/>
      <c r="H48" s="258"/>
      <c r="I48" s="258"/>
      <c r="J48" s="258"/>
      <c r="K48" s="258"/>
      <c r="L48" s="258"/>
      <c r="M48" s="259"/>
      <c r="N48" s="260"/>
      <c r="O48" s="261"/>
      <c r="P48" s="261"/>
      <c r="Q48" s="261"/>
      <c r="R48" s="261"/>
      <c r="S48" s="261"/>
      <c r="T48" s="261"/>
      <c r="U48" s="262"/>
      <c r="V48" s="263"/>
      <c r="W48" s="264"/>
      <c r="X48" s="264"/>
      <c r="Y48" s="264"/>
      <c r="Z48" s="264"/>
      <c r="AA48" s="264"/>
      <c r="AB48" s="264"/>
      <c r="AC48" s="265"/>
      <c r="AD48" s="263"/>
      <c r="AE48" s="264"/>
      <c r="AF48" s="264"/>
      <c r="AG48" s="264"/>
      <c r="AH48" s="264"/>
      <c r="AI48" s="264"/>
      <c r="AJ48" s="264"/>
      <c r="AK48" s="265"/>
      <c r="AL48" s="266">
        <f t="shared" si="0"/>
        <v>0</v>
      </c>
      <c r="AM48" s="267"/>
      <c r="AN48" s="267"/>
      <c r="AO48" s="267"/>
      <c r="AP48" s="267"/>
      <c r="AQ48" s="268"/>
      <c r="AR48" s="269"/>
      <c r="AS48" s="270"/>
      <c r="AT48" s="270"/>
      <c r="AU48" s="270"/>
      <c r="AV48" s="270"/>
      <c r="AW48" s="270"/>
      <c r="AX48" s="270"/>
      <c r="AY48" s="270"/>
      <c r="AZ48" s="271"/>
      <c r="BC48" s="45"/>
    </row>
    <row r="49" spans="1:56" ht="24" customHeight="1">
      <c r="A49" s="2"/>
      <c r="B49" s="257"/>
      <c r="C49" s="258"/>
      <c r="D49" s="258"/>
      <c r="E49" s="258"/>
      <c r="F49" s="258"/>
      <c r="G49" s="258"/>
      <c r="H49" s="258"/>
      <c r="I49" s="258"/>
      <c r="J49" s="258"/>
      <c r="K49" s="258"/>
      <c r="L49" s="258"/>
      <c r="M49" s="259"/>
      <c r="N49" s="260"/>
      <c r="O49" s="261"/>
      <c r="P49" s="261"/>
      <c r="Q49" s="261"/>
      <c r="R49" s="261"/>
      <c r="S49" s="261"/>
      <c r="T49" s="261"/>
      <c r="U49" s="262"/>
      <c r="V49" s="263"/>
      <c r="W49" s="264"/>
      <c r="X49" s="264"/>
      <c r="Y49" s="264"/>
      <c r="Z49" s="264"/>
      <c r="AA49" s="264"/>
      <c r="AB49" s="264"/>
      <c r="AC49" s="265"/>
      <c r="AD49" s="263"/>
      <c r="AE49" s="264"/>
      <c r="AF49" s="264"/>
      <c r="AG49" s="264"/>
      <c r="AH49" s="264"/>
      <c r="AI49" s="264"/>
      <c r="AJ49" s="264"/>
      <c r="AK49" s="265"/>
      <c r="AL49" s="266">
        <f t="shared" si="0"/>
        <v>0</v>
      </c>
      <c r="AM49" s="267"/>
      <c r="AN49" s="267"/>
      <c r="AO49" s="267"/>
      <c r="AP49" s="267"/>
      <c r="AQ49" s="268"/>
      <c r="AR49" s="269"/>
      <c r="AS49" s="270"/>
      <c r="AT49" s="270"/>
      <c r="AU49" s="270"/>
      <c r="AV49" s="270"/>
      <c r="AW49" s="270"/>
      <c r="AX49" s="270"/>
      <c r="AY49" s="270"/>
      <c r="AZ49" s="271"/>
      <c r="BA49" s="2"/>
      <c r="BC49" s="45"/>
    </row>
    <row r="50" spans="1:56" ht="24" customHeight="1">
      <c r="A50" s="2"/>
      <c r="B50" s="257"/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9"/>
      <c r="N50" s="260"/>
      <c r="O50" s="261"/>
      <c r="P50" s="261"/>
      <c r="Q50" s="261"/>
      <c r="R50" s="261"/>
      <c r="S50" s="261"/>
      <c r="T50" s="261"/>
      <c r="U50" s="262"/>
      <c r="V50" s="263"/>
      <c r="W50" s="264"/>
      <c r="X50" s="264"/>
      <c r="Y50" s="264"/>
      <c r="Z50" s="264"/>
      <c r="AA50" s="264"/>
      <c r="AB50" s="264"/>
      <c r="AC50" s="265"/>
      <c r="AD50" s="263"/>
      <c r="AE50" s="264"/>
      <c r="AF50" s="264"/>
      <c r="AG50" s="264"/>
      <c r="AH50" s="264"/>
      <c r="AI50" s="264"/>
      <c r="AJ50" s="264"/>
      <c r="AK50" s="265"/>
      <c r="AL50" s="266">
        <f t="shared" si="0"/>
        <v>0</v>
      </c>
      <c r="AM50" s="267"/>
      <c r="AN50" s="267"/>
      <c r="AO50" s="267"/>
      <c r="AP50" s="267"/>
      <c r="AQ50" s="268"/>
      <c r="AR50" s="269"/>
      <c r="AS50" s="270"/>
      <c r="AT50" s="270"/>
      <c r="AU50" s="270"/>
      <c r="AV50" s="270"/>
      <c r="AW50" s="270"/>
      <c r="AX50" s="270"/>
      <c r="AY50" s="270"/>
      <c r="AZ50" s="271"/>
      <c r="BC50" s="45"/>
    </row>
    <row r="51" spans="1:56" ht="24" customHeight="1">
      <c r="A51" s="2"/>
      <c r="B51" s="257"/>
      <c r="C51" s="258"/>
      <c r="D51" s="258"/>
      <c r="E51" s="258"/>
      <c r="F51" s="258"/>
      <c r="G51" s="258"/>
      <c r="H51" s="258"/>
      <c r="I51" s="258"/>
      <c r="J51" s="258"/>
      <c r="K51" s="258"/>
      <c r="L51" s="258"/>
      <c r="M51" s="259"/>
      <c r="N51" s="260"/>
      <c r="O51" s="261"/>
      <c r="P51" s="261"/>
      <c r="Q51" s="261"/>
      <c r="R51" s="261"/>
      <c r="S51" s="261"/>
      <c r="T51" s="261"/>
      <c r="U51" s="262"/>
      <c r="V51" s="263"/>
      <c r="W51" s="264"/>
      <c r="X51" s="264"/>
      <c r="Y51" s="264"/>
      <c r="Z51" s="264"/>
      <c r="AA51" s="264"/>
      <c r="AB51" s="264"/>
      <c r="AC51" s="265"/>
      <c r="AD51" s="263"/>
      <c r="AE51" s="264"/>
      <c r="AF51" s="264"/>
      <c r="AG51" s="264"/>
      <c r="AH51" s="264"/>
      <c r="AI51" s="264"/>
      <c r="AJ51" s="264"/>
      <c r="AK51" s="265"/>
      <c r="AL51" s="266">
        <f t="shared" si="0"/>
        <v>0</v>
      </c>
      <c r="AM51" s="267"/>
      <c r="AN51" s="267"/>
      <c r="AO51" s="267"/>
      <c r="AP51" s="267"/>
      <c r="AQ51" s="268"/>
      <c r="AR51" s="269"/>
      <c r="AS51" s="270"/>
      <c r="AT51" s="270"/>
      <c r="AU51" s="270"/>
      <c r="AV51" s="270"/>
      <c r="AW51" s="270"/>
      <c r="AX51" s="270"/>
      <c r="AY51" s="270"/>
      <c r="AZ51" s="271"/>
      <c r="BA51" s="2"/>
      <c r="BC51" s="45"/>
    </row>
    <row r="52" spans="1:56" s="53" customFormat="1" ht="24" customHeight="1">
      <c r="A52" s="154"/>
      <c r="B52" s="257"/>
      <c r="C52" s="258"/>
      <c r="D52" s="258"/>
      <c r="E52" s="258"/>
      <c r="F52" s="258"/>
      <c r="G52" s="258"/>
      <c r="H52" s="258"/>
      <c r="I52" s="258"/>
      <c r="J52" s="258"/>
      <c r="K52" s="258"/>
      <c r="L52" s="258"/>
      <c r="M52" s="259"/>
      <c r="N52" s="260"/>
      <c r="O52" s="261"/>
      <c r="P52" s="261"/>
      <c r="Q52" s="261"/>
      <c r="R52" s="261"/>
      <c r="S52" s="261"/>
      <c r="T52" s="261"/>
      <c r="U52" s="262"/>
      <c r="V52" s="263"/>
      <c r="W52" s="264"/>
      <c r="X52" s="264"/>
      <c r="Y52" s="264"/>
      <c r="Z52" s="264"/>
      <c r="AA52" s="264"/>
      <c r="AB52" s="264"/>
      <c r="AC52" s="265"/>
      <c r="AD52" s="263"/>
      <c r="AE52" s="264"/>
      <c r="AF52" s="264"/>
      <c r="AG52" s="264"/>
      <c r="AH52" s="264"/>
      <c r="AI52" s="264"/>
      <c r="AJ52" s="264"/>
      <c r="AK52" s="265"/>
      <c r="AL52" s="266">
        <f t="shared" ref="AL52:AL68" si="1">ROUNDUP(N52*AD52/100,1)</f>
        <v>0</v>
      </c>
      <c r="AM52" s="267"/>
      <c r="AN52" s="267"/>
      <c r="AO52" s="267"/>
      <c r="AP52" s="267"/>
      <c r="AQ52" s="268"/>
      <c r="AR52" s="269"/>
      <c r="AS52" s="270"/>
      <c r="AT52" s="270"/>
      <c r="AU52" s="270"/>
      <c r="AV52" s="270"/>
      <c r="AW52" s="270"/>
      <c r="AX52" s="270"/>
      <c r="AY52" s="270"/>
      <c r="AZ52" s="271"/>
      <c r="BA52" s="154"/>
      <c r="BC52" s="45"/>
      <c r="BD52" s="340" t="s">
        <v>108</v>
      </c>
    </row>
    <row r="53" spans="1:56" s="53" customFormat="1" ht="24" hidden="1" customHeight="1">
      <c r="A53" s="154"/>
      <c r="B53" s="257"/>
      <c r="C53" s="258"/>
      <c r="D53" s="258"/>
      <c r="E53" s="258"/>
      <c r="F53" s="258"/>
      <c r="G53" s="258"/>
      <c r="H53" s="258"/>
      <c r="I53" s="258"/>
      <c r="J53" s="258"/>
      <c r="K53" s="258"/>
      <c r="L53" s="258"/>
      <c r="M53" s="259"/>
      <c r="N53" s="260"/>
      <c r="O53" s="261"/>
      <c r="P53" s="261"/>
      <c r="Q53" s="261"/>
      <c r="R53" s="261"/>
      <c r="S53" s="261"/>
      <c r="T53" s="261"/>
      <c r="U53" s="262"/>
      <c r="V53" s="263"/>
      <c r="W53" s="264"/>
      <c r="X53" s="264"/>
      <c r="Y53" s="264"/>
      <c r="Z53" s="264"/>
      <c r="AA53" s="264"/>
      <c r="AB53" s="264"/>
      <c r="AC53" s="265"/>
      <c r="AD53" s="263"/>
      <c r="AE53" s="264"/>
      <c r="AF53" s="264"/>
      <c r="AG53" s="264"/>
      <c r="AH53" s="264"/>
      <c r="AI53" s="264"/>
      <c r="AJ53" s="264"/>
      <c r="AK53" s="265"/>
      <c r="AL53" s="266">
        <f t="shared" si="1"/>
        <v>0</v>
      </c>
      <c r="AM53" s="267"/>
      <c r="AN53" s="267"/>
      <c r="AO53" s="267"/>
      <c r="AP53" s="267"/>
      <c r="AQ53" s="268"/>
      <c r="AR53" s="269"/>
      <c r="AS53" s="270"/>
      <c r="AT53" s="270"/>
      <c r="AU53" s="270"/>
      <c r="AV53" s="270"/>
      <c r="AW53" s="270"/>
      <c r="AX53" s="270"/>
      <c r="AY53" s="270"/>
      <c r="AZ53" s="271"/>
      <c r="BA53" s="154"/>
      <c r="BC53" s="45"/>
      <c r="BD53" s="340"/>
    </row>
    <row r="54" spans="1:56" s="53" customFormat="1" ht="24" hidden="1" customHeight="1">
      <c r="A54" s="154"/>
      <c r="B54" s="257"/>
      <c r="C54" s="258"/>
      <c r="D54" s="258"/>
      <c r="E54" s="258"/>
      <c r="F54" s="258"/>
      <c r="G54" s="258"/>
      <c r="H54" s="258"/>
      <c r="I54" s="258"/>
      <c r="J54" s="258"/>
      <c r="K54" s="258"/>
      <c r="L54" s="258"/>
      <c r="M54" s="259"/>
      <c r="N54" s="260"/>
      <c r="O54" s="261"/>
      <c r="P54" s="261"/>
      <c r="Q54" s="261"/>
      <c r="R54" s="261"/>
      <c r="S54" s="261"/>
      <c r="T54" s="261"/>
      <c r="U54" s="262"/>
      <c r="V54" s="263"/>
      <c r="W54" s="264"/>
      <c r="X54" s="264"/>
      <c r="Y54" s="264"/>
      <c r="Z54" s="264"/>
      <c r="AA54" s="264"/>
      <c r="AB54" s="264"/>
      <c r="AC54" s="265"/>
      <c r="AD54" s="263"/>
      <c r="AE54" s="264"/>
      <c r="AF54" s="264"/>
      <c r="AG54" s="264"/>
      <c r="AH54" s="264"/>
      <c r="AI54" s="264"/>
      <c r="AJ54" s="264"/>
      <c r="AK54" s="265"/>
      <c r="AL54" s="266">
        <f t="shared" si="1"/>
        <v>0</v>
      </c>
      <c r="AM54" s="267"/>
      <c r="AN54" s="267"/>
      <c r="AO54" s="267"/>
      <c r="AP54" s="267"/>
      <c r="AQ54" s="268"/>
      <c r="AR54" s="269"/>
      <c r="AS54" s="270"/>
      <c r="AT54" s="270"/>
      <c r="AU54" s="270"/>
      <c r="AV54" s="270"/>
      <c r="AW54" s="270"/>
      <c r="AX54" s="270"/>
      <c r="AY54" s="270"/>
      <c r="AZ54" s="271"/>
      <c r="BA54" s="1"/>
      <c r="BC54" s="45"/>
      <c r="BD54" s="340"/>
    </row>
    <row r="55" spans="1:56" s="53" customFormat="1" ht="24" hidden="1" customHeight="1">
      <c r="A55" s="154"/>
      <c r="B55" s="257"/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259"/>
      <c r="N55" s="260"/>
      <c r="O55" s="261"/>
      <c r="P55" s="261"/>
      <c r="Q55" s="261"/>
      <c r="R55" s="261"/>
      <c r="S55" s="261"/>
      <c r="T55" s="261"/>
      <c r="U55" s="262"/>
      <c r="V55" s="263"/>
      <c r="W55" s="264"/>
      <c r="X55" s="264"/>
      <c r="Y55" s="264"/>
      <c r="Z55" s="264"/>
      <c r="AA55" s="264"/>
      <c r="AB55" s="264"/>
      <c r="AC55" s="265"/>
      <c r="AD55" s="263"/>
      <c r="AE55" s="264"/>
      <c r="AF55" s="264"/>
      <c r="AG55" s="264"/>
      <c r="AH55" s="264"/>
      <c r="AI55" s="264"/>
      <c r="AJ55" s="264"/>
      <c r="AK55" s="265"/>
      <c r="AL55" s="266">
        <f t="shared" si="1"/>
        <v>0</v>
      </c>
      <c r="AM55" s="267"/>
      <c r="AN55" s="267"/>
      <c r="AO55" s="267"/>
      <c r="AP55" s="267"/>
      <c r="AQ55" s="268"/>
      <c r="AR55" s="269"/>
      <c r="AS55" s="270"/>
      <c r="AT55" s="270"/>
      <c r="AU55" s="270"/>
      <c r="AV55" s="270"/>
      <c r="AW55" s="270"/>
      <c r="AX55" s="270"/>
      <c r="AY55" s="270"/>
      <c r="AZ55" s="271"/>
      <c r="BA55" s="1"/>
      <c r="BC55" s="45"/>
      <c r="BD55" s="340"/>
    </row>
    <row r="56" spans="1:56" s="53" customFormat="1" ht="24" hidden="1" customHeight="1">
      <c r="A56" s="154"/>
      <c r="B56" s="257"/>
      <c r="C56" s="258"/>
      <c r="D56" s="258"/>
      <c r="E56" s="258"/>
      <c r="F56" s="258"/>
      <c r="G56" s="258"/>
      <c r="H56" s="258"/>
      <c r="I56" s="258"/>
      <c r="J56" s="258"/>
      <c r="K56" s="258"/>
      <c r="L56" s="258"/>
      <c r="M56" s="259"/>
      <c r="N56" s="260"/>
      <c r="O56" s="261"/>
      <c r="P56" s="261"/>
      <c r="Q56" s="261"/>
      <c r="R56" s="261"/>
      <c r="S56" s="261"/>
      <c r="T56" s="261"/>
      <c r="U56" s="262"/>
      <c r="V56" s="263"/>
      <c r="W56" s="264"/>
      <c r="X56" s="264"/>
      <c r="Y56" s="264"/>
      <c r="Z56" s="264"/>
      <c r="AA56" s="264"/>
      <c r="AB56" s="264"/>
      <c r="AC56" s="265"/>
      <c r="AD56" s="263"/>
      <c r="AE56" s="264"/>
      <c r="AF56" s="264"/>
      <c r="AG56" s="264"/>
      <c r="AH56" s="264"/>
      <c r="AI56" s="264"/>
      <c r="AJ56" s="264"/>
      <c r="AK56" s="265"/>
      <c r="AL56" s="266">
        <f t="shared" si="1"/>
        <v>0</v>
      </c>
      <c r="AM56" s="267"/>
      <c r="AN56" s="267"/>
      <c r="AO56" s="267"/>
      <c r="AP56" s="267"/>
      <c r="AQ56" s="268"/>
      <c r="AR56" s="269"/>
      <c r="AS56" s="270"/>
      <c r="AT56" s="270"/>
      <c r="AU56" s="270"/>
      <c r="AV56" s="270"/>
      <c r="AW56" s="270"/>
      <c r="AX56" s="270"/>
      <c r="AY56" s="270"/>
      <c r="AZ56" s="271"/>
      <c r="BA56" s="154"/>
      <c r="BC56" s="45"/>
      <c r="BD56" s="340"/>
    </row>
    <row r="57" spans="1:56" s="53" customFormat="1" ht="24" hidden="1" customHeight="1">
      <c r="A57" s="154"/>
      <c r="B57" s="257"/>
      <c r="C57" s="258"/>
      <c r="D57" s="258"/>
      <c r="E57" s="258"/>
      <c r="F57" s="258"/>
      <c r="G57" s="258"/>
      <c r="H57" s="258"/>
      <c r="I57" s="258"/>
      <c r="J57" s="258"/>
      <c r="K57" s="258"/>
      <c r="L57" s="258"/>
      <c r="M57" s="259"/>
      <c r="N57" s="260"/>
      <c r="O57" s="261"/>
      <c r="P57" s="261"/>
      <c r="Q57" s="261"/>
      <c r="R57" s="261"/>
      <c r="S57" s="261"/>
      <c r="T57" s="261"/>
      <c r="U57" s="262"/>
      <c r="V57" s="263"/>
      <c r="W57" s="264"/>
      <c r="X57" s="264"/>
      <c r="Y57" s="264"/>
      <c r="Z57" s="264"/>
      <c r="AA57" s="264"/>
      <c r="AB57" s="264"/>
      <c r="AC57" s="265"/>
      <c r="AD57" s="263"/>
      <c r="AE57" s="264"/>
      <c r="AF57" s="264"/>
      <c r="AG57" s="264"/>
      <c r="AH57" s="264"/>
      <c r="AI57" s="264"/>
      <c r="AJ57" s="264"/>
      <c r="AK57" s="265"/>
      <c r="AL57" s="266">
        <f t="shared" si="1"/>
        <v>0</v>
      </c>
      <c r="AM57" s="267"/>
      <c r="AN57" s="267"/>
      <c r="AO57" s="267"/>
      <c r="AP57" s="267"/>
      <c r="AQ57" s="268"/>
      <c r="AR57" s="269"/>
      <c r="AS57" s="270"/>
      <c r="AT57" s="270"/>
      <c r="AU57" s="270"/>
      <c r="AV57" s="270"/>
      <c r="AW57" s="270"/>
      <c r="AX57" s="270"/>
      <c r="AY57" s="270"/>
      <c r="AZ57" s="271"/>
      <c r="BA57" s="1"/>
      <c r="BC57" s="45"/>
      <c r="BD57" s="340"/>
    </row>
    <row r="58" spans="1:56" s="53" customFormat="1" ht="24" hidden="1" customHeight="1">
      <c r="A58" s="154"/>
      <c r="B58" s="257"/>
      <c r="C58" s="258"/>
      <c r="D58" s="258"/>
      <c r="E58" s="258"/>
      <c r="F58" s="258"/>
      <c r="G58" s="258"/>
      <c r="H58" s="258"/>
      <c r="I58" s="258"/>
      <c r="J58" s="258"/>
      <c r="K58" s="258"/>
      <c r="L58" s="258"/>
      <c r="M58" s="259"/>
      <c r="N58" s="260"/>
      <c r="O58" s="261"/>
      <c r="P58" s="261"/>
      <c r="Q58" s="261"/>
      <c r="R58" s="261"/>
      <c r="S58" s="261"/>
      <c r="T58" s="261"/>
      <c r="U58" s="262"/>
      <c r="V58" s="263"/>
      <c r="W58" s="264"/>
      <c r="X58" s="264"/>
      <c r="Y58" s="264"/>
      <c r="Z58" s="264"/>
      <c r="AA58" s="264"/>
      <c r="AB58" s="264"/>
      <c r="AC58" s="265"/>
      <c r="AD58" s="263"/>
      <c r="AE58" s="264"/>
      <c r="AF58" s="264"/>
      <c r="AG58" s="264"/>
      <c r="AH58" s="264"/>
      <c r="AI58" s="264"/>
      <c r="AJ58" s="264"/>
      <c r="AK58" s="265"/>
      <c r="AL58" s="266">
        <f t="shared" si="1"/>
        <v>0</v>
      </c>
      <c r="AM58" s="267"/>
      <c r="AN58" s="267"/>
      <c r="AO58" s="267"/>
      <c r="AP58" s="267"/>
      <c r="AQ58" s="268"/>
      <c r="AR58" s="269"/>
      <c r="AS58" s="270"/>
      <c r="AT58" s="270"/>
      <c r="AU58" s="270"/>
      <c r="AV58" s="270"/>
      <c r="AW58" s="270"/>
      <c r="AX58" s="270"/>
      <c r="AY58" s="270"/>
      <c r="AZ58" s="271"/>
      <c r="BA58" s="154"/>
      <c r="BC58" s="45"/>
      <c r="BD58" s="340"/>
    </row>
    <row r="59" spans="1:56" s="53" customFormat="1" ht="24" hidden="1" customHeight="1">
      <c r="A59" s="154"/>
      <c r="B59" s="257"/>
      <c r="C59" s="258"/>
      <c r="D59" s="258"/>
      <c r="E59" s="258"/>
      <c r="F59" s="258"/>
      <c r="G59" s="258"/>
      <c r="H59" s="258"/>
      <c r="I59" s="258"/>
      <c r="J59" s="258"/>
      <c r="K59" s="258"/>
      <c r="L59" s="258"/>
      <c r="M59" s="259"/>
      <c r="N59" s="260"/>
      <c r="O59" s="261"/>
      <c r="P59" s="261"/>
      <c r="Q59" s="261"/>
      <c r="R59" s="261"/>
      <c r="S59" s="261"/>
      <c r="T59" s="261"/>
      <c r="U59" s="262"/>
      <c r="V59" s="263"/>
      <c r="W59" s="264"/>
      <c r="X59" s="264"/>
      <c r="Y59" s="264"/>
      <c r="Z59" s="264"/>
      <c r="AA59" s="264"/>
      <c r="AB59" s="264"/>
      <c r="AC59" s="265"/>
      <c r="AD59" s="263"/>
      <c r="AE59" s="264"/>
      <c r="AF59" s="264"/>
      <c r="AG59" s="264"/>
      <c r="AH59" s="264"/>
      <c r="AI59" s="264"/>
      <c r="AJ59" s="264"/>
      <c r="AK59" s="265"/>
      <c r="AL59" s="266">
        <f t="shared" si="1"/>
        <v>0</v>
      </c>
      <c r="AM59" s="267"/>
      <c r="AN59" s="267"/>
      <c r="AO59" s="267"/>
      <c r="AP59" s="267"/>
      <c r="AQ59" s="268"/>
      <c r="AR59" s="269"/>
      <c r="AS59" s="270"/>
      <c r="AT59" s="270"/>
      <c r="AU59" s="270"/>
      <c r="AV59" s="270"/>
      <c r="AW59" s="270"/>
      <c r="AX59" s="270"/>
      <c r="AY59" s="270"/>
      <c r="AZ59" s="271"/>
      <c r="BA59" s="1"/>
      <c r="BC59" s="45"/>
      <c r="BD59" s="340"/>
    </row>
    <row r="60" spans="1:56" s="53" customFormat="1" ht="24" hidden="1" customHeight="1">
      <c r="A60" s="154"/>
      <c r="B60" s="257"/>
      <c r="C60" s="258"/>
      <c r="D60" s="258"/>
      <c r="E60" s="258"/>
      <c r="F60" s="258"/>
      <c r="G60" s="258"/>
      <c r="H60" s="258"/>
      <c r="I60" s="258"/>
      <c r="J60" s="258"/>
      <c r="K60" s="258"/>
      <c r="L60" s="258"/>
      <c r="M60" s="259"/>
      <c r="N60" s="260"/>
      <c r="O60" s="261"/>
      <c r="P60" s="261"/>
      <c r="Q60" s="261"/>
      <c r="R60" s="261"/>
      <c r="S60" s="261"/>
      <c r="T60" s="261"/>
      <c r="U60" s="262"/>
      <c r="V60" s="263"/>
      <c r="W60" s="264"/>
      <c r="X60" s="264"/>
      <c r="Y60" s="264"/>
      <c r="Z60" s="264"/>
      <c r="AA60" s="264"/>
      <c r="AB60" s="264"/>
      <c r="AC60" s="265"/>
      <c r="AD60" s="263"/>
      <c r="AE60" s="264"/>
      <c r="AF60" s="264"/>
      <c r="AG60" s="264"/>
      <c r="AH60" s="264"/>
      <c r="AI60" s="264"/>
      <c r="AJ60" s="264"/>
      <c r="AK60" s="265"/>
      <c r="AL60" s="266">
        <f t="shared" si="1"/>
        <v>0</v>
      </c>
      <c r="AM60" s="267"/>
      <c r="AN60" s="267"/>
      <c r="AO60" s="267"/>
      <c r="AP60" s="267"/>
      <c r="AQ60" s="268"/>
      <c r="AR60" s="269"/>
      <c r="AS60" s="270"/>
      <c r="AT60" s="270"/>
      <c r="AU60" s="270"/>
      <c r="AV60" s="270"/>
      <c r="AW60" s="270"/>
      <c r="AX60" s="270"/>
      <c r="AY60" s="270"/>
      <c r="AZ60" s="271"/>
      <c r="BA60" s="154"/>
      <c r="BC60" s="45"/>
      <c r="BD60" s="340"/>
    </row>
    <row r="61" spans="1:56" s="53" customFormat="1" ht="24" hidden="1" customHeight="1">
      <c r="A61" s="154"/>
      <c r="B61" s="257"/>
      <c r="C61" s="258"/>
      <c r="D61" s="258"/>
      <c r="E61" s="258"/>
      <c r="F61" s="258"/>
      <c r="G61" s="258"/>
      <c r="H61" s="258"/>
      <c r="I61" s="258"/>
      <c r="J61" s="258"/>
      <c r="K61" s="258"/>
      <c r="L61" s="258"/>
      <c r="M61" s="259"/>
      <c r="N61" s="260"/>
      <c r="O61" s="261"/>
      <c r="P61" s="261"/>
      <c r="Q61" s="261"/>
      <c r="R61" s="261"/>
      <c r="S61" s="261"/>
      <c r="T61" s="261"/>
      <c r="U61" s="262"/>
      <c r="V61" s="263"/>
      <c r="W61" s="264"/>
      <c r="X61" s="264"/>
      <c r="Y61" s="264"/>
      <c r="Z61" s="264"/>
      <c r="AA61" s="264"/>
      <c r="AB61" s="264"/>
      <c r="AC61" s="265"/>
      <c r="AD61" s="263"/>
      <c r="AE61" s="264"/>
      <c r="AF61" s="264"/>
      <c r="AG61" s="264"/>
      <c r="AH61" s="264"/>
      <c r="AI61" s="264"/>
      <c r="AJ61" s="264"/>
      <c r="AK61" s="265"/>
      <c r="AL61" s="266">
        <f t="shared" si="1"/>
        <v>0</v>
      </c>
      <c r="AM61" s="267"/>
      <c r="AN61" s="267"/>
      <c r="AO61" s="267"/>
      <c r="AP61" s="267"/>
      <c r="AQ61" s="268"/>
      <c r="AR61" s="269"/>
      <c r="AS61" s="270"/>
      <c r="AT61" s="270"/>
      <c r="AU61" s="270"/>
      <c r="AV61" s="270"/>
      <c r="AW61" s="270"/>
      <c r="AX61" s="270"/>
      <c r="AY61" s="270"/>
      <c r="AZ61" s="271"/>
      <c r="BA61" s="1"/>
      <c r="BC61" s="45"/>
      <c r="BD61" s="340"/>
    </row>
    <row r="62" spans="1:56" s="53" customFormat="1" ht="24" hidden="1" customHeight="1">
      <c r="A62" s="154"/>
      <c r="B62" s="257"/>
      <c r="C62" s="258"/>
      <c r="D62" s="258"/>
      <c r="E62" s="258"/>
      <c r="F62" s="258"/>
      <c r="G62" s="258"/>
      <c r="H62" s="258"/>
      <c r="I62" s="258"/>
      <c r="J62" s="258"/>
      <c r="K62" s="258"/>
      <c r="L62" s="258"/>
      <c r="M62" s="259"/>
      <c r="N62" s="260"/>
      <c r="O62" s="261"/>
      <c r="P62" s="261"/>
      <c r="Q62" s="261"/>
      <c r="R62" s="261"/>
      <c r="S62" s="261"/>
      <c r="T62" s="261"/>
      <c r="U62" s="262"/>
      <c r="V62" s="263"/>
      <c r="W62" s="264"/>
      <c r="X62" s="264"/>
      <c r="Y62" s="264"/>
      <c r="Z62" s="264"/>
      <c r="AA62" s="264"/>
      <c r="AB62" s="264"/>
      <c r="AC62" s="265"/>
      <c r="AD62" s="263"/>
      <c r="AE62" s="264"/>
      <c r="AF62" s="264"/>
      <c r="AG62" s="264"/>
      <c r="AH62" s="264"/>
      <c r="AI62" s="264"/>
      <c r="AJ62" s="264"/>
      <c r="AK62" s="265"/>
      <c r="AL62" s="266">
        <f t="shared" si="1"/>
        <v>0</v>
      </c>
      <c r="AM62" s="267"/>
      <c r="AN62" s="267"/>
      <c r="AO62" s="267"/>
      <c r="AP62" s="267"/>
      <c r="AQ62" s="268"/>
      <c r="AR62" s="269"/>
      <c r="AS62" s="270"/>
      <c r="AT62" s="270"/>
      <c r="AU62" s="270"/>
      <c r="AV62" s="270"/>
      <c r="AW62" s="270"/>
      <c r="AX62" s="270"/>
      <c r="AY62" s="270"/>
      <c r="AZ62" s="271"/>
      <c r="BA62" s="154"/>
      <c r="BC62" s="45"/>
      <c r="BD62" s="340"/>
    </row>
    <row r="63" spans="1:56" s="53" customFormat="1" ht="24" hidden="1" customHeight="1">
      <c r="A63" s="154"/>
      <c r="B63" s="257"/>
      <c r="C63" s="258"/>
      <c r="D63" s="258"/>
      <c r="E63" s="258"/>
      <c r="F63" s="258"/>
      <c r="G63" s="258"/>
      <c r="H63" s="258"/>
      <c r="I63" s="258"/>
      <c r="J63" s="258"/>
      <c r="K63" s="258"/>
      <c r="L63" s="258"/>
      <c r="M63" s="259"/>
      <c r="N63" s="260"/>
      <c r="O63" s="261"/>
      <c r="P63" s="261"/>
      <c r="Q63" s="261"/>
      <c r="R63" s="261"/>
      <c r="S63" s="261"/>
      <c r="T63" s="261"/>
      <c r="U63" s="262"/>
      <c r="V63" s="263"/>
      <c r="W63" s="264"/>
      <c r="X63" s="264"/>
      <c r="Y63" s="264"/>
      <c r="Z63" s="264"/>
      <c r="AA63" s="264"/>
      <c r="AB63" s="264"/>
      <c r="AC63" s="265"/>
      <c r="AD63" s="263"/>
      <c r="AE63" s="264"/>
      <c r="AF63" s="264"/>
      <c r="AG63" s="264"/>
      <c r="AH63" s="264"/>
      <c r="AI63" s="264"/>
      <c r="AJ63" s="264"/>
      <c r="AK63" s="265"/>
      <c r="AL63" s="266">
        <f t="shared" si="1"/>
        <v>0</v>
      </c>
      <c r="AM63" s="267"/>
      <c r="AN63" s="267"/>
      <c r="AO63" s="267"/>
      <c r="AP63" s="267"/>
      <c r="AQ63" s="268"/>
      <c r="AR63" s="269"/>
      <c r="AS63" s="270"/>
      <c r="AT63" s="270"/>
      <c r="AU63" s="270"/>
      <c r="AV63" s="270"/>
      <c r="AW63" s="270"/>
      <c r="AX63" s="270"/>
      <c r="AY63" s="270"/>
      <c r="AZ63" s="271"/>
      <c r="BA63" s="1"/>
      <c r="BC63" s="45"/>
      <c r="BD63" s="340"/>
    </row>
    <row r="64" spans="1:56" s="53" customFormat="1" ht="24" hidden="1" customHeight="1">
      <c r="A64" s="154"/>
      <c r="B64" s="257"/>
      <c r="C64" s="258"/>
      <c r="D64" s="258"/>
      <c r="E64" s="258"/>
      <c r="F64" s="258"/>
      <c r="G64" s="258"/>
      <c r="H64" s="258"/>
      <c r="I64" s="258"/>
      <c r="J64" s="258"/>
      <c r="K64" s="258"/>
      <c r="L64" s="258"/>
      <c r="M64" s="259"/>
      <c r="N64" s="260"/>
      <c r="O64" s="261"/>
      <c r="P64" s="261"/>
      <c r="Q64" s="261"/>
      <c r="R64" s="261"/>
      <c r="S64" s="261"/>
      <c r="T64" s="261"/>
      <c r="U64" s="262"/>
      <c r="V64" s="263"/>
      <c r="W64" s="264"/>
      <c r="X64" s="264"/>
      <c r="Y64" s="264"/>
      <c r="Z64" s="264"/>
      <c r="AA64" s="264"/>
      <c r="AB64" s="264"/>
      <c r="AC64" s="265"/>
      <c r="AD64" s="263"/>
      <c r="AE64" s="264"/>
      <c r="AF64" s="264"/>
      <c r="AG64" s="264"/>
      <c r="AH64" s="264"/>
      <c r="AI64" s="264"/>
      <c r="AJ64" s="264"/>
      <c r="AK64" s="265"/>
      <c r="AL64" s="266">
        <f t="shared" si="1"/>
        <v>0</v>
      </c>
      <c r="AM64" s="267"/>
      <c r="AN64" s="267"/>
      <c r="AO64" s="267"/>
      <c r="AP64" s="267"/>
      <c r="AQ64" s="268"/>
      <c r="AR64" s="269"/>
      <c r="AS64" s="270"/>
      <c r="AT64" s="270"/>
      <c r="AU64" s="270"/>
      <c r="AV64" s="270"/>
      <c r="AW64" s="270"/>
      <c r="AX64" s="270"/>
      <c r="AY64" s="270"/>
      <c r="AZ64" s="271"/>
      <c r="BA64" s="154"/>
      <c r="BC64" s="45"/>
      <c r="BD64" s="340"/>
    </row>
    <row r="65" spans="1:56" s="53" customFormat="1" ht="24" hidden="1" customHeight="1">
      <c r="A65" s="154"/>
      <c r="B65" s="257"/>
      <c r="C65" s="258"/>
      <c r="D65" s="258"/>
      <c r="E65" s="258"/>
      <c r="F65" s="258"/>
      <c r="G65" s="258"/>
      <c r="H65" s="258"/>
      <c r="I65" s="258"/>
      <c r="J65" s="258"/>
      <c r="K65" s="258"/>
      <c r="L65" s="258"/>
      <c r="M65" s="259"/>
      <c r="N65" s="260"/>
      <c r="O65" s="261"/>
      <c r="P65" s="261"/>
      <c r="Q65" s="261"/>
      <c r="R65" s="261"/>
      <c r="S65" s="261"/>
      <c r="T65" s="261"/>
      <c r="U65" s="262"/>
      <c r="V65" s="263"/>
      <c r="W65" s="264"/>
      <c r="X65" s="264"/>
      <c r="Y65" s="264"/>
      <c r="Z65" s="264"/>
      <c r="AA65" s="264"/>
      <c r="AB65" s="264"/>
      <c r="AC65" s="265"/>
      <c r="AD65" s="263"/>
      <c r="AE65" s="264"/>
      <c r="AF65" s="264"/>
      <c r="AG65" s="264"/>
      <c r="AH65" s="264"/>
      <c r="AI65" s="264"/>
      <c r="AJ65" s="264"/>
      <c r="AK65" s="265"/>
      <c r="AL65" s="266">
        <f t="shared" si="1"/>
        <v>0</v>
      </c>
      <c r="AM65" s="267"/>
      <c r="AN65" s="267"/>
      <c r="AO65" s="267"/>
      <c r="AP65" s="267"/>
      <c r="AQ65" s="268"/>
      <c r="AR65" s="269"/>
      <c r="AS65" s="270"/>
      <c r="AT65" s="270"/>
      <c r="AU65" s="270"/>
      <c r="AV65" s="270"/>
      <c r="AW65" s="270"/>
      <c r="AX65" s="270"/>
      <c r="AY65" s="270"/>
      <c r="AZ65" s="271"/>
      <c r="BA65" s="1"/>
      <c r="BC65" s="45"/>
      <c r="BD65" s="340"/>
    </row>
    <row r="66" spans="1:56" s="53" customFormat="1" ht="24" hidden="1" customHeight="1">
      <c r="A66" s="154"/>
      <c r="B66" s="257"/>
      <c r="C66" s="258"/>
      <c r="D66" s="258"/>
      <c r="E66" s="258"/>
      <c r="F66" s="258"/>
      <c r="G66" s="258"/>
      <c r="H66" s="258"/>
      <c r="I66" s="258"/>
      <c r="J66" s="258"/>
      <c r="K66" s="258"/>
      <c r="L66" s="258"/>
      <c r="M66" s="259"/>
      <c r="N66" s="260"/>
      <c r="O66" s="261"/>
      <c r="P66" s="261"/>
      <c r="Q66" s="261"/>
      <c r="R66" s="261"/>
      <c r="S66" s="261"/>
      <c r="T66" s="261"/>
      <c r="U66" s="262"/>
      <c r="V66" s="263"/>
      <c r="W66" s="264"/>
      <c r="X66" s="264"/>
      <c r="Y66" s="264"/>
      <c r="Z66" s="264"/>
      <c r="AA66" s="264"/>
      <c r="AB66" s="264"/>
      <c r="AC66" s="265"/>
      <c r="AD66" s="263"/>
      <c r="AE66" s="264"/>
      <c r="AF66" s="264"/>
      <c r="AG66" s="264"/>
      <c r="AH66" s="264"/>
      <c r="AI66" s="264"/>
      <c r="AJ66" s="264"/>
      <c r="AK66" s="265"/>
      <c r="AL66" s="266">
        <f t="shared" si="1"/>
        <v>0</v>
      </c>
      <c r="AM66" s="267"/>
      <c r="AN66" s="267"/>
      <c r="AO66" s="267"/>
      <c r="AP66" s="267"/>
      <c r="AQ66" s="268"/>
      <c r="AR66" s="269"/>
      <c r="AS66" s="270"/>
      <c r="AT66" s="270"/>
      <c r="AU66" s="270"/>
      <c r="AV66" s="270"/>
      <c r="AW66" s="270"/>
      <c r="AX66" s="270"/>
      <c r="AY66" s="270"/>
      <c r="AZ66" s="271"/>
      <c r="BA66" s="154"/>
      <c r="BC66" s="45"/>
      <c r="BD66" s="340"/>
    </row>
    <row r="67" spans="1:56" s="53" customFormat="1" ht="24" hidden="1" customHeight="1">
      <c r="A67" s="154"/>
      <c r="B67" s="257"/>
      <c r="C67" s="258"/>
      <c r="D67" s="258"/>
      <c r="E67" s="258"/>
      <c r="F67" s="258"/>
      <c r="G67" s="258"/>
      <c r="H67" s="258"/>
      <c r="I67" s="258"/>
      <c r="J67" s="258"/>
      <c r="K67" s="258"/>
      <c r="L67" s="258"/>
      <c r="M67" s="259"/>
      <c r="N67" s="260"/>
      <c r="O67" s="261"/>
      <c r="P67" s="261"/>
      <c r="Q67" s="261"/>
      <c r="R67" s="261"/>
      <c r="S67" s="261"/>
      <c r="T67" s="261"/>
      <c r="U67" s="262"/>
      <c r="V67" s="263"/>
      <c r="W67" s="264"/>
      <c r="X67" s="264"/>
      <c r="Y67" s="264"/>
      <c r="Z67" s="264"/>
      <c r="AA67" s="264"/>
      <c r="AB67" s="264"/>
      <c r="AC67" s="265"/>
      <c r="AD67" s="263"/>
      <c r="AE67" s="264"/>
      <c r="AF67" s="264"/>
      <c r="AG67" s="264"/>
      <c r="AH67" s="264"/>
      <c r="AI67" s="264"/>
      <c r="AJ67" s="264"/>
      <c r="AK67" s="265"/>
      <c r="AL67" s="266">
        <f t="shared" si="1"/>
        <v>0</v>
      </c>
      <c r="AM67" s="267"/>
      <c r="AN67" s="267"/>
      <c r="AO67" s="267"/>
      <c r="AP67" s="267"/>
      <c r="AQ67" s="268"/>
      <c r="AR67" s="269"/>
      <c r="AS67" s="270"/>
      <c r="AT67" s="270"/>
      <c r="AU67" s="270"/>
      <c r="AV67" s="270"/>
      <c r="AW67" s="270"/>
      <c r="AX67" s="270"/>
      <c r="AY67" s="270"/>
      <c r="AZ67" s="271"/>
      <c r="BA67" s="1"/>
      <c r="BC67" s="45"/>
      <c r="BD67" s="340"/>
    </row>
    <row r="68" spans="1:56" s="53" customFormat="1" ht="24" hidden="1" customHeight="1">
      <c r="A68" s="154"/>
      <c r="B68" s="257"/>
      <c r="C68" s="258"/>
      <c r="D68" s="258"/>
      <c r="E68" s="258"/>
      <c r="F68" s="258"/>
      <c r="G68" s="258"/>
      <c r="H68" s="258"/>
      <c r="I68" s="258"/>
      <c r="J68" s="258"/>
      <c r="K68" s="258"/>
      <c r="L68" s="258"/>
      <c r="M68" s="259"/>
      <c r="N68" s="260"/>
      <c r="O68" s="261"/>
      <c r="P68" s="261"/>
      <c r="Q68" s="261"/>
      <c r="R68" s="261"/>
      <c r="S68" s="261"/>
      <c r="T68" s="261"/>
      <c r="U68" s="262"/>
      <c r="V68" s="263"/>
      <c r="W68" s="264"/>
      <c r="X68" s="264"/>
      <c r="Y68" s="264"/>
      <c r="Z68" s="264"/>
      <c r="AA68" s="264"/>
      <c r="AB68" s="264"/>
      <c r="AC68" s="265"/>
      <c r="AD68" s="263"/>
      <c r="AE68" s="264"/>
      <c r="AF68" s="264"/>
      <c r="AG68" s="264"/>
      <c r="AH68" s="264"/>
      <c r="AI68" s="264"/>
      <c r="AJ68" s="264"/>
      <c r="AK68" s="265"/>
      <c r="AL68" s="266">
        <f t="shared" si="1"/>
        <v>0</v>
      </c>
      <c r="AM68" s="267"/>
      <c r="AN68" s="267"/>
      <c r="AO68" s="267"/>
      <c r="AP68" s="267"/>
      <c r="AQ68" s="268"/>
      <c r="AR68" s="269"/>
      <c r="AS68" s="270"/>
      <c r="AT68" s="270"/>
      <c r="AU68" s="270"/>
      <c r="AV68" s="270"/>
      <c r="AW68" s="270"/>
      <c r="AX68" s="270"/>
      <c r="AY68" s="270"/>
      <c r="AZ68" s="271"/>
      <c r="BA68" s="154"/>
      <c r="BC68" s="45"/>
      <c r="BD68" s="340"/>
    </row>
    <row r="69" spans="1:56" s="53" customFormat="1" ht="24" hidden="1" customHeight="1">
      <c r="A69" s="154"/>
      <c r="B69" s="257"/>
      <c r="C69" s="258"/>
      <c r="D69" s="258"/>
      <c r="E69" s="258"/>
      <c r="F69" s="258"/>
      <c r="G69" s="258"/>
      <c r="H69" s="258"/>
      <c r="I69" s="258"/>
      <c r="J69" s="258"/>
      <c r="K69" s="258"/>
      <c r="L69" s="258"/>
      <c r="M69" s="259"/>
      <c r="N69" s="260"/>
      <c r="O69" s="261"/>
      <c r="P69" s="261"/>
      <c r="Q69" s="261"/>
      <c r="R69" s="261"/>
      <c r="S69" s="261"/>
      <c r="T69" s="261"/>
      <c r="U69" s="262"/>
      <c r="V69" s="263"/>
      <c r="W69" s="264"/>
      <c r="X69" s="264"/>
      <c r="Y69" s="264"/>
      <c r="Z69" s="264"/>
      <c r="AA69" s="264"/>
      <c r="AB69" s="264"/>
      <c r="AC69" s="265"/>
      <c r="AD69" s="263"/>
      <c r="AE69" s="264"/>
      <c r="AF69" s="264"/>
      <c r="AG69" s="264"/>
      <c r="AH69" s="264"/>
      <c r="AI69" s="264"/>
      <c r="AJ69" s="264"/>
      <c r="AK69" s="265"/>
      <c r="AL69" s="266">
        <f t="shared" ref="AL69:AL70" si="2">ROUNDUP(N69*AD69/100,1)</f>
        <v>0</v>
      </c>
      <c r="AM69" s="267"/>
      <c r="AN69" s="267"/>
      <c r="AO69" s="267"/>
      <c r="AP69" s="267"/>
      <c r="AQ69" s="268"/>
      <c r="AR69" s="269"/>
      <c r="AS69" s="270"/>
      <c r="AT69" s="270"/>
      <c r="AU69" s="270"/>
      <c r="AV69" s="270"/>
      <c r="AW69" s="270"/>
      <c r="AX69" s="270"/>
      <c r="AY69" s="270"/>
      <c r="AZ69" s="271"/>
      <c r="BA69" s="154"/>
      <c r="BC69" s="45"/>
      <c r="BD69" s="340"/>
    </row>
    <row r="70" spans="1:56" s="53" customFormat="1" ht="24" hidden="1" customHeight="1">
      <c r="A70" s="154"/>
      <c r="B70" s="257"/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59"/>
      <c r="N70" s="260"/>
      <c r="O70" s="261"/>
      <c r="P70" s="261"/>
      <c r="Q70" s="261"/>
      <c r="R70" s="261"/>
      <c r="S70" s="261"/>
      <c r="T70" s="261"/>
      <c r="U70" s="262"/>
      <c r="V70" s="263"/>
      <c r="W70" s="264"/>
      <c r="X70" s="264"/>
      <c r="Y70" s="264"/>
      <c r="Z70" s="264"/>
      <c r="AA70" s="264"/>
      <c r="AB70" s="264"/>
      <c r="AC70" s="265"/>
      <c r="AD70" s="263"/>
      <c r="AE70" s="264"/>
      <c r="AF70" s="264"/>
      <c r="AG70" s="264"/>
      <c r="AH70" s="264"/>
      <c r="AI70" s="264"/>
      <c r="AJ70" s="264"/>
      <c r="AK70" s="265"/>
      <c r="AL70" s="266">
        <f t="shared" si="2"/>
        <v>0</v>
      </c>
      <c r="AM70" s="267"/>
      <c r="AN70" s="267"/>
      <c r="AO70" s="267"/>
      <c r="AP70" s="267"/>
      <c r="AQ70" s="268"/>
      <c r="AR70" s="269"/>
      <c r="AS70" s="270"/>
      <c r="AT70" s="270"/>
      <c r="AU70" s="270"/>
      <c r="AV70" s="270"/>
      <c r="AW70" s="270"/>
      <c r="AX70" s="270"/>
      <c r="AY70" s="270"/>
      <c r="AZ70" s="271"/>
      <c r="BA70" s="154"/>
      <c r="BC70" s="45"/>
      <c r="BD70" s="340"/>
    </row>
    <row r="71" spans="1:56" ht="12" customHeight="1">
      <c r="A71" s="2"/>
      <c r="B71" s="280" t="s">
        <v>24</v>
      </c>
      <c r="C71" s="281"/>
      <c r="D71" s="281"/>
      <c r="E71" s="281"/>
      <c r="F71" s="281"/>
      <c r="G71" s="281"/>
      <c r="H71" s="281"/>
      <c r="I71" s="281"/>
      <c r="J71" s="281"/>
      <c r="K71" s="281"/>
      <c r="L71" s="281"/>
      <c r="M71" s="282"/>
      <c r="N71" s="286">
        <f>SUM(N40:U70)</f>
        <v>0</v>
      </c>
      <c r="O71" s="287"/>
      <c r="P71" s="287"/>
      <c r="Q71" s="287"/>
      <c r="R71" s="287"/>
      <c r="S71" s="287"/>
      <c r="T71" s="287"/>
      <c r="U71" s="288"/>
      <c r="V71" s="292"/>
      <c r="W71" s="281"/>
      <c r="X71" s="281"/>
      <c r="Y71" s="281"/>
      <c r="Z71" s="281"/>
      <c r="AA71" s="281"/>
      <c r="AB71" s="281"/>
      <c r="AC71" s="282"/>
      <c r="AD71" s="281" t="s">
        <v>23</v>
      </c>
      <c r="AE71" s="281"/>
      <c r="AF71" s="281"/>
      <c r="AG71" s="281"/>
      <c r="AH71" s="281"/>
      <c r="AI71" s="281"/>
      <c r="AJ71" s="281"/>
      <c r="AK71" s="282"/>
      <c r="AL71" s="294">
        <f>SUM(AL40:AQ70)</f>
        <v>0</v>
      </c>
      <c r="AM71" s="295"/>
      <c r="AN71" s="295"/>
      <c r="AO71" s="295"/>
      <c r="AP71" s="295"/>
      <c r="AQ71" s="296"/>
      <c r="AR71" s="276"/>
      <c r="AS71" s="276"/>
      <c r="AT71" s="276"/>
      <c r="AU71" s="276"/>
      <c r="AV71" s="276"/>
      <c r="AW71" s="276"/>
      <c r="AX71" s="276"/>
      <c r="AY71" s="276"/>
      <c r="AZ71" s="277"/>
      <c r="BA71" s="2"/>
      <c r="BD71" s="340"/>
    </row>
    <row r="72" spans="1:56" ht="12" customHeight="1" thickBot="1">
      <c r="A72" s="2"/>
      <c r="B72" s="283"/>
      <c r="C72" s="284"/>
      <c r="D72" s="284"/>
      <c r="E72" s="284"/>
      <c r="F72" s="284"/>
      <c r="G72" s="284"/>
      <c r="H72" s="284"/>
      <c r="I72" s="284"/>
      <c r="J72" s="284"/>
      <c r="K72" s="284"/>
      <c r="L72" s="284"/>
      <c r="M72" s="285"/>
      <c r="N72" s="289"/>
      <c r="O72" s="290"/>
      <c r="P72" s="290"/>
      <c r="Q72" s="290"/>
      <c r="R72" s="290"/>
      <c r="S72" s="290"/>
      <c r="T72" s="290"/>
      <c r="U72" s="291"/>
      <c r="V72" s="293"/>
      <c r="W72" s="284"/>
      <c r="X72" s="284"/>
      <c r="Y72" s="284"/>
      <c r="Z72" s="284"/>
      <c r="AA72" s="284"/>
      <c r="AB72" s="284"/>
      <c r="AC72" s="285"/>
      <c r="AD72" s="284"/>
      <c r="AE72" s="284"/>
      <c r="AF72" s="284"/>
      <c r="AG72" s="284"/>
      <c r="AH72" s="284"/>
      <c r="AI72" s="284"/>
      <c r="AJ72" s="284"/>
      <c r="AK72" s="285"/>
      <c r="AL72" s="297"/>
      <c r="AM72" s="298"/>
      <c r="AN72" s="298"/>
      <c r="AO72" s="298"/>
      <c r="AP72" s="298"/>
      <c r="AQ72" s="299"/>
      <c r="AR72" s="278"/>
      <c r="AS72" s="278"/>
      <c r="AT72" s="278"/>
      <c r="AU72" s="278"/>
      <c r="AV72" s="278"/>
      <c r="AW72" s="278"/>
      <c r="AX72" s="278"/>
      <c r="AY72" s="278"/>
      <c r="AZ72" s="279"/>
      <c r="BA72" s="2"/>
      <c r="BD72" s="340"/>
    </row>
    <row r="73" spans="1:56" customFormat="1" ht="12.75" customHeight="1">
      <c r="A73" s="30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3"/>
      <c r="BA73" s="5"/>
    </row>
    <row r="74" spans="1:56" customFormat="1" ht="15" customHeight="1">
      <c r="A74" s="5"/>
      <c r="B74" s="3" t="s">
        <v>22</v>
      </c>
      <c r="C74" s="3"/>
      <c r="D74" s="3"/>
      <c r="E74" s="3" t="s">
        <v>80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5"/>
    </row>
    <row r="75" spans="1:56" ht="15" customHeight="1">
      <c r="A75" s="2"/>
      <c r="B75" s="3"/>
      <c r="C75" s="3"/>
      <c r="D75" s="3"/>
      <c r="E75" s="4" t="s">
        <v>33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2"/>
    </row>
    <row r="76" spans="1:56" ht="15" customHeight="1">
      <c r="A76" s="2"/>
      <c r="B76" s="4"/>
      <c r="C76" s="4"/>
      <c r="D76" s="5"/>
      <c r="E76" s="4" t="s">
        <v>32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3"/>
      <c r="AA76" s="3"/>
      <c r="AB76" s="3"/>
      <c r="AC76" s="3"/>
      <c r="AD76" s="3"/>
      <c r="AE76" s="3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2"/>
    </row>
    <row r="77" spans="1:56" ht="15" customHeight="1">
      <c r="A77" s="2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3"/>
      <c r="AA77" s="3"/>
      <c r="AB77" s="3"/>
      <c r="AC77" s="3"/>
      <c r="AD77" s="3"/>
      <c r="AE77" s="3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2"/>
    </row>
    <row r="78" spans="1:56"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</row>
    <row r="80" spans="1:56"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</row>
    <row r="81" spans="17:53"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</row>
  </sheetData>
  <mergeCells count="249">
    <mergeCell ref="BD52:BD72"/>
    <mergeCell ref="AL36:AQ37"/>
    <mergeCell ref="V36:AC37"/>
    <mergeCell ref="AD36:AK37"/>
    <mergeCell ref="B38:G39"/>
    <mergeCell ref="V38:AC39"/>
    <mergeCell ref="AD38:AK39"/>
    <mergeCell ref="AL44:AQ44"/>
    <mergeCell ref="AL49:AQ49"/>
    <mergeCell ref="AL38:AQ39"/>
    <mergeCell ref="B40:M40"/>
    <mergeCell ref="N38:U39"/>
    <mergeCell ref="V41:AC41"/>
    <mergeCell ref="AD41:AK41"/>
    <mergeCell ref="AL41:AQ41"/>
    <mergeCell ref="B44:M44"/>
    <mergeCell ref="N44:U44"/>
    <mergeCell ref="V44:AC44"/>
    <mergeCell ref="AD44:AK44"/>
    <mergeCell ref="B46:M46"/>
    <mergeCell ref="N40:U40"/>
    <mergeCell ref="V40:AC40"/>
    <mergeCell ref="AD40:AK40"/>
    <mergeCell ref="AL40:AQ40"/>
    <mergeCell ref="BJ8:BN9"/>
    <mergeCell ref="BJ10:BN14"/>
    <mergeCell ref="BE8:BI9"/>
    <mergeCell ref="BE10:BI14"/>
    <mergeCell ref="I3:M4"/>
    <mergeCell ref="AC17:AF18"/>
    <mergeCell ref="I5:M9"/>
    <mergeCell ref="AP10:AZ11"/>
    <mergeCell ref="AG15:BA16"/>
    <mergeCell ref="Q3:U4"/>
    <mergeCell ref="V3:Z4"/>
    <mergeCell ref="AA5:AI9"/>
    <mergeCell ref="V5:Z9"/>
    <mergeCell ref="Q5:U9"/>
    <mergeCell ref="AA3:AI4"/>
    <mergeCell ref="AP3:AT4"/>
    <mergeCell ref="AG17:BA18"/>
    <mergeCell ref="AK3:AO4"/>
    <mergeCell ref="AK5:AO9"/>
    <mergeCell ref="B1:K2"/>
    <mergeCell ref="C30:D31"/>
    <mergeCell ref="C33:D34"/>
    <mergeCell ref="E33:L34"/>
    <mergeCell ref="B23:AZ24"/>
    <mergeCell ref="O30:AZ31"/>
    <mergeCell ref="AC15:AF16"/>
    <mergeCell ref="E30:L31"/>
    <mergeCell ref="H36:M37"/>
    <mergeCell ref="N36:U37"/>
    <mergeCell ref="X17:AB18"/>
    <mergeCell ref="AR36:AZ39"/>
    <mergeCell ref="AP5:AT9"/>
    <mergeCell ref="O33:Q34"/>
    <mergeCell ref="R33:AB34"/>
    <mergeCell ref="AC33:AD34"/>
    <mergeCell ref="AE33:AG34"/>
    <mergeCell ref="AH33:AR34"/>
    <mergeCell ref="B12:W13"/>
    <mergeCell ref="P27:AS28"/>
    <mergeCell ref="H27:I28"/>
    <mergeCell ref="D27:G28"/>
    <mergeCell ref="AU3:AY4"/>
    <mergeCell ref="AU5:AY9"/>
    <mergeCell ref="AR40:AZ40"/>
    <mergeCell ref="B41:M41"/>
    <mergeCell ref="N41:U41"/>
    <mergeCell ref="AR44:AZ44"/>
    <mergeCell ref="B43:M43"/>
    <mergeCell ref="N43:U43"/>
    <mergeCell ref="V43:AC43"/>
    <mergeCell ref="AD43:AK43"/>
    <mergeCell ref="AL43:AQ43"/>
    <mergeCell ref="AR43:AZ43"/>
    <mergeCell ref="AR71:AZ72"/>
    <mergeCell ref="AR41:AZ41"/>
    <mergeCell ref="B42:M42"/>
    <mergeCell ref="N42:U42"/>
    <mergeCell ref="V42:AC42"/>
    <mergeCell ref="AD42:AK42"/>
    <mergeCell ref="AL42:AQ42"/>
    <mergeCell ref="AR42:AZ42"/>
    <mergeCell ref="B71:M72"/>
    <mergeCell ref="N71:U72"/>
    <mergeCell ref="V71:AC72"/>
    <mergeCell ref="AD71:AK72"/>
    <mergeCell ref="AL71:AQ72"/>
    <mergeCell ref="AD51:AK51"/>
    <mergeCell ref="AL51:AQ51"/>
    <mergeCell ref="AR51:AZ51"/>
    <mergeCell ref="B50:M50"/>
    <mergeCell ref="N50:U50"/>
    <mergeCell ref="V50:AC50"/>
    <mergeCell ref="AD50:AK50"/>
    <mergeCell ref="AL50:AQ50"/>
    <mergeCell ref="AR50:AZ50"/>
    <mergeCell ref="B54:M54"/>
    <mergeCell ref="N54:U54"/>
    <mergeCell ref="J27:K28"/>
    <mergeCell ref="N27:O28"/>
    <mergeCell ref="L27:M28"/>
    <mergeCell ref="V48:AC48"/>
    <mergeCell ref="AD48:AK48"/>
    <mergeCell ref="AL48:AQ48"/>
    <mergeCell ref="AR48:AZ48"/>
    <mergeCell ref="B47:M47"/>
    <mergeCell ref="N47:U47"/>
    <mergeCell ref="V47:AC47"/>
    <mergeCell ref="AD47:AK47"/>
    <mergeCell ref="AL47:AQ47"/>
    <mergeCell ref="AR47:AZ47"/>
    <mergeCell ref="N46:U46"/>
    <mergeCell ref="V46:AC46"/>
    <mergeCell ref="AD46:AK46"/>
    <mergeCell ref="AL46:AQ46"/>
    <mergeCell ref="AR46:AZ46"/>
    <mergeCell ref="B45:M45"/>
    <mergeCell ref="N45:U45"/>
    <mergeCell ref="V45:AC45"/>
    <mergeCell ref="AD45:AK45"/>
    <mergeCell ref="AL45:AQ45"/>
    <mergeCell ref="AR45:AZ45"/>
    <mergeCell ref="AG19:BA20"/>
    <mergeCell ref="AC19:AF20"/>
    <mergeCell ref="B52:M52"/>
    <mergeCell ref="N52:U52"/>
    <mergeCell ref="V52:AC52"/>
    <mergeCell ref="AD52:AK52"/>
    <mergeCell ref="AL52:AQ52"/>
    <mergeCell ref="AR52:AZ52"/>
    <mergeCell ref="B53:M53"/>
    <mergeCell ref="N53:U53"/>
    <mergeCell ref="V53:AC53"/>
    <mergeCell ref="AD53:AK53"/>
    <mergeCell ref="AL53:AQ53"/>
    <mergeCell ref="AR53:AZ53"/>
    <mergeCell ref="B49:M49"/>
    <mergeCell ref="N49:U49"/>
    <mergeCell ref="V49:AC49"/>
    <mergeCell ref="AD49:AK49"/>
    <mergeCell ref="AR49:AZ49"/>
    <mergeCell ref="B48:M48"/>
    <mergeCell ref="N48:U48"/>
    <mergeCell ref="B51:M51"/>
    <mergeCell ref="N51:U51"/>
    <mergeCell ref="V51:AC51"/>
    <mergeCell ref="V54:AC54"/>
    <mergeCell ref="AD54:AK54"/>
    <mergeCell ref="AL54:AQ54"/>
    <mergeCell ref="AR54:AZ54"/>
    <mergeCell ref="B55:M55"/>
    <mergeCell ref="N55:U55"/>
    <mergeCell ref="V55:AC55"/>
    <mergeCell ref="AD55:AK55"/>
    <mergeCell ref="AL55:AQ55"/>
    <mergeCell ref="AR55:AZ55"/>
    <mergeCell ref="B56:M56"/>
    <mergeCell ref="N56:U56"/>
    <mergeCell ref="V56:AC56"/>
    <mergeCell ref="AD56:AK56"/>
    <mergeCell ref="AL56:AQ56"/>
    <mergeCell ref="AR56:AZ56"/>
    <mergeCell ref="B57:M57"/>
    <mergeCell ref="N57:U57"/>
    <mergeCell ref="V57:AC57"/>
    <mergeCell ref="AD57:AK57"/>
    <mergeCell ref="AL57:AQ57"/>
    <mergeCell ref="AR57:AZ57"/>
    <mergeCell ref="B58:M58"/>
    <mergeCell ref="N58:U58"/>
    <mergeCell ref="V58:AC58"/>
    <mergeCell ref="AD58:AK58"/>
    <mergeCell ref="AL58:AQ58"/>
    <mergeCell ref="AR58:AZ58"/>
    <mergeCell ref="B59:M59"/>
    <mergeCell ref="N59:U59"/>
    <mergeCell ref="V59:AC59"/>
    <mergeCell ref="AD59:AK59"/>
    <mergeCell ref="AL59:AQ59"/>
    <mergeCell ref="AR59:AZ59"/>
    <mergeCell ref="B60:M60"/>
    <mergeCell ref="N60:U60"/>
    <mergeCell ref="V60:AC60"/>
    <mergeCell ref="AD60:AK60"/>
    <mergeCell ref="AL60:AQ60"/>
    <mergeCell ref="AR60:AZ60"/>
    <mergeCell ref="B61:M61"/>
    <mergeCell ref="N61:U61"/>
    <mergeCell ref="V61:AC61"/>
    <mergeCell ref="AD61:AK61"/>
    <mergeCell ref="AL61:AQ61"/>
    <mergeCell ref="AR61:AZ61"/>
    <mergeCell ref="B62:M62"/>
    <mergeCell ref="N62:U62"/>
    <mergeCell ref="V62:AC62"/>
    <mergeCell ref="AD62:AK62"/>
    <mergeCell ref="AL62:AQ62"/>
    <mergeCell ref="AR62:AZ62"/>
    <mergeCell ref="B63:M63"/>
    <mergeCell ref="N63:U63"/>
    <mergeCell ref="V63:AC63"/>
    <mergeCell ref="AD63:AK63"/>
    <mergeCell ref="AL63:AQ63"/>
    <mergeCell ref="AR63:AZ63"/>
    <mergeCell ref="B64:M64"/>
    <mergeCell ref="N64:U64"/>
    <mergeCell ref="V64:AC64"/>
    <mergeCell ref="AD64:AK64"/>
    <mergeCell ref="AL64:AQ64"/>
    <mergeCell ref="AR64:AZ64"/>
    <mergeCell ref="B65:M65"/>
    <mergeCell ref="N65:U65"/>
    <mergeCell ref="V65:AC65"/>
    <mergeCell ref="AD65:AK65"/>
    <mergeCell ref="AL65:AQ65"/>
    <mergeCell ref="AR65:AZ65"/>
    <mergeCell ref="B66:M66"/>
    <mergeCell ref="N66:U66"/>
    <mergeCell ref="V66:AC66"/>
    <mergeCell ref="AD66:AK66"/>
    <mergeCell ref="AL66:AQ66"/>
    <mergeCell ref="AR66:AZ66"/>
    <mergeCell ref="B67:M67"/>
    <mergeCell ref="N67:U67"/>
    <mergeCell ref="V67:AC67"/>
    <mergeCell ref="AD67:AK67"/>
    <mergeCell ref="AL67:AQ67"/>
    <mergeCell ref="AR67:AZ67"/>
    <mergeCell ref="B70:M70"/>
    <mergeCell ref="N70:U70"/>
    <mergeCell ref="V70:AC70"/>
    <mergeCell ref="AD70:AK70"/>
    <mergeCell ref="AL70:AQ70"/>
    <mergeCell ref="AR70:AZ70"/>
    <mergeCell ref="B68:M68"/>
    <mergeCell ref="N68:U68"/>
    <mergeCell ref="V68:AC68"/>
    <mergeCell ref="AD68:AK68"/>
    <mergeCell ref="AL68:AQ68"/>
    <mergeCell ref="AR68:AZ68"/>
    <mergeCell ref="B69:M69"/>
    <mergeCell ref="N69:U69"/>
    <mergeCell ref="V69:AC69"/>
    <mergeCell ref="AD69:AK69"/>
    <mergeCell ref="AL69:AQ69"/>
    <mergeCell ref="AR69:AZ69"/>
  </mergeCells>
  <phoneticPr fontId="2"/>
  <printOptions horizontalCentered="1" verticalCentered="1"/>
  <pageMargins left="0.78740157480314965" right="0.78740157480314965" top="0.78740157480314965" bottom="0.78740157480314965" header="0" footer="0"/>
  <pageSetup paperSize="9" orientation="portrait" blackAndWhite="1" r:id="rId1"/>
  <headerFooter alignWithMargins="0"/>
  <ignoredErrors>
    <ignoredError sqref="C30 C33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P55"/>
  <sheetViews>
    <sheetView showGridLines="0" tabSelected="1" view="pageBreakPreview" zoomScaleNormal="100" zoomScaleSheetLayoutView="100" workbookViewId="0">
      <pane xSplit="29" ySplit="6" topLeftCell="AD28" activePane="bottomRight" state="frozen"/>
      <selection pane="topRight" activeCell="AD1" sqref="AD1"/>
      <selection pane="bottomLeft" activeCell="A7" sqref="A7"/>
      <selection pane="bottomRight" activeCell="AG39" sqref="AG39"/>
    </sheetView>
  </sheetViews>
  <sheetFormatPr defaultRowHeight="13.5"/>
  <cols>
    <col min="1" max="1" width="1.25" style="1" customWidth="1"/>
    <col min="2" max="28" width="3.125" style="1" customWidth="1"/>
    <col min="29" max="30" width="1.25" style="1" customWidth="1"/>
    <col min="31" max="32" width="6.125" style="1" customWidth="1"/>
    <col min="33" max="65" width="3.125" style="1" customWidth="1"/>
    <col min="66" max="89" width="3.125" style="1" hidden="1" customWidth="1"/>
    <col min="90" max="90" width="2.5" style="1" customWidth="1"/>
    <col min="91" max="94" width="6.25" style="1" customWidth="1"/>
    <col min="95" max="16384" width="9" style="1"/>
  </cols>
  <sheetData>
    <row r="1" spans="1:94" ht="9.9499999999999993" customHeight="1">
      <c r="A1" s="444" t="s">
        <v>17</v>
      </c>
      <c r="B1" s="444"/>
      <c r="C1" s="444"/>
      <c r="D1" s="444"/>
      <c r="E1" s="444"/>
      <c r="F1" s="444"/>
      <c r="G1" s="444"/>
      <c r="H1" s="444"/>
      <c r="I1" s="444"/>
      <c r="J1" s="444"/>
      <c r="AE1" s="474" t="s">
        <v>112</v>
      </c>
      <c r="AF1" s="474"/>
      <c r="AG1" s="386" t="s">
        <v>101</v>
      </c>
      <c r="AH1" s="386"/>
      <c r="AI1" s="386"/>
      <c r="AJ1" s="386"/>
      <c r="AM1" s="366" t="s">
        <v>110</v>
      </c>
      <c r="AN1" s="366"/>
      <c r="AO1" s="366"/>
      <c r="AP1" s="366"/>
      <c r="AQ1" s="366"/>
      <c r="AR1" s="366"/>
      <c r="AS1" s="366"/>
      <c r="AT1" s="366"/>
      <c r="AU1" s="366"/>
      <c r="AV1" s="366"/>
      <c r="AW1" s="366"/>
      <c r="AX1" s="366"/>
      <c r="AY1" s="366"/>
      <c r="AZ1" s="366"/>
      <c r="BA1" s="366"/>
      <c r="BB1" s="366"/>
      <c r="BC1" s="366"/>
      <c r="BD1" s="366"/>
      <c r="BE1" s="366"/>
      <c r="BF1" s="366"/>
      <c r="BG1" s="366"/>
      <c r="BH1" s="366"/>
      <c r="BI1" s="366"/>
      <c r="BJ1" s="366"/>
      <c r="BK1" s="366"/>
      <c r="BL1" s="366"/>
      <c r="BM1" s="366"/>
    </row>
    <row r="2" spans="1:94" ht="9.9499999999999993" customHeight="1" thickBot="1">
      <c r="A2" s="444"/>
      <c r="B2" s="444"/>
      <c r="C2" s="444"/>
      <c r="D2" s="444"/>
      <c r="E2" s="444"/>
      <c r="F2" s="444"/>
      <c r="G2" s="444"/>
      <c r="H2" s="444"/>
      <c r="I2" s="444"/>
      <c r="J2" s="444"/>
      <c r="K2" s="104"/>
      <c r="L2" s="104"/>
      <c r="M2" s="104"/>
      <c r="N2" s="104"/>
      <c r="O2" s="104"/>
      <c r="P2" s="104"/>
      <c r="Q2" s="104"/>
      <c r="R2" s="104"/>
      <c r="AC2" s="2"/>
      <c r="AE2" s="474"/>
      <c r="AF2" s="474"/>
      <c r="AG2" s="386"/>
      <c r="AH2" s="386"/>
      <c r="AI2" s="386"/>
      <c r="AJ2" s="386"/>
      <c r="AM2" s="367"/>
      <c r="AN2" s="367"/>
      <c r="AO2" s="367"/>
      <c r="AP2" s="367"/>
      <c r="AQ2" s="367"/>
      <c r="AR2" s="367"/>
      <c r="AS2" s="367"/>
      <c r="AT2" s="367"/>
      <c r="AU2" s="367"/>
      <c r="AV2" s="367"/>
      <c r="AW2" s="367"/>
      <c r="AX2" s="367"/>
      <c r="AY2" s="367"/>
      <c r="AZ2" s="367"/>
      <c r="BA2" s="367"/>
      <c r="BB2" s="367"/>
      <c r="BC2" s="367"/>
      <c r="BD2" s="367"/>
      <c r="BE2" s="367"/>
      <c r="BF2" s="367"/>
      <c r="BG2" s="367"/>
      <c r="BH2" s="367"/>
      <c r="BI2" s="367"/>
      <c r="BJ2" s="367"/>
      <c r="BK2" s="367"/>
      <c r="BL2" s="367"/>
      <c r="BM2" s="367"/>
    </row>
    <row r="3" spans="1:94" ht="9.9499999999999993" customHeight="1">
      <c r="A3" s="24"/>
      <c r="B3" s="28"/>
      <c r="C3" s="47"/>
      <c r="D3" s="47"/>
      <c r="E3" s="47"/>
      <c r="F3" s="47"/>
      <c r="G3" s="47"/>
      <c r="H3" s="47"/>
      <c r="I3" s="47"/>
      <c r="J3" s="47"/>
      <c r="K3" s="395" t="s">
        <v>19</v>
      </c>
      <c r="L3" s="395"/>
      <c r="M3" s="395"/>
      <c r="N3" s="395"/>
      <c r="O3" s="395"/>
      <c r="P3" s="395"/>
      <c r="Q3" s="395"/>
      <c r="R3" s="47"/>
      <c r="S3" s="47"/>
      <c r="T3" s="47"/>
      <c r="U3" s="47"/>
      <c r="V3" s="47"/>
      <c r="W3" s="47"/>
      <c r="X3" s="47"/>
      <c r="Y3" s="396" t="s">
        <v>21</v>
      </c>
      <c r="Z3" s="396"/>
      <c r="AA3" s="396"/>
      <c r="AB3" s="397"/>
      <c r="AE3" s="474"/>
      <c r="AF3" s="474"/>
      <c r="AG3" s="386"/>
      <c r="AH3" s="386"/>
      <c r="AI3" s="386"/>
      <c r="AJ3" s="386"/>
      <c r="AM3" s="28"/>
      <c r="AN3" s="47"/>
      <c r="AO3" s="47"/>
      <c r="AP3" s="47"/>
      <c r="AQ3" s="47"/>
      <c r="AR3" s="47"/>
      <c r="AS3" s="47"/>
      <c r="AT3" s="47"/>
      <c r="AU3" s="47"/>
      <c r="AV3" s="395" t="s">
        <v>19</v>
      </c>
      <c r="AW3" s="395"/>
      <c r="AX3" s="395"/>
      <c r="AY3" s="395"/>
      <c r="AZ3" s="395"/>
      <c r="BA3" s="395"/>
      <c r="BB3" s="395"/>
      <c r="BC3" s="47"/>
      <c r="BD3" s="47"/>
      <c r="BE3" s="47"/>
      <c r="BF3" s="47"/>
      <c r="BG3" s="47"/>
      <c r="BH3" s="47"/>
      <c r="BI3" s="47"/>
      <c r="BJ3" s="396" t="s">
        <v>21</v>
      </c>
      <c r="BK3" s="396"/>
      <c r="BL3" s="396"/>
      <c r="BM3" s="397"/>
      <c r="CL3" s="253"/>
    </row>
    <row r="4" spans="1:94" ht="9.9499999999999993" customHeight="1" thickBot="1">
      <c r="A4" s="24"/>
      <c r="B4" s="27"/>
      <c r="C4" s="154"/>
      <c r="D4" s="154"/>
      <c r="E4" s="154"/>
      <c r="F4" s="154"/>
      <c r="G4" s="154"/>
      <c r="H4" s="39"/>
      <c r="I4" s="39"/>
      <c r="J4" s="39"/>
      <c r="K4" s="303"/>
      <c r="L4" s="303"/>
      <c r="M4" s="303"/>
      <c r="N4" s="303"/>
      <c r="O4" s="303"/>
      <c r="P4" s="303"/>
      <c r="Q4" s="303"/>
      <c r="R4" s="153"/>
      <c r="S4" s="153"/>
      <c r="T4" s="153"/>
      <c r="U4" s="153"/>
      <c r="V4" s="153"/>
      <c r="W4" s="154"/>
      <c r="X4" s="154"/>
      <c r="Y4" s="398"/>
      <c r="Z4" s="398"/>
      <c r="AA4" s="398"/>
      <c r="AB4" s="399"/>
      <c r="AE4" s="474"/>
      <c r="AF4" s="474"/>
      <c r="AG4" s="387"/>
      <c r="AH4" s="387"/>
      <c r="AI4" s="387"/>
      <c r="AJ4" s="387"/>
      <c r="AM4" s="27"/>
      <c r="AN4" s="154"/>
      <c r="AO4" s="154"/>
      <c r="AP4" s="154"/>
      <c r="AQ4" s="154"/>
      <c r="AR4" s="154"/>
      <c r="AS4" s="39"/>
      <c r="AT4" s="39"/>
      <c r="AU4" s="39"/>
      <c r="AV4" s="303"/>
      <c r="AW4" s="303"/>
      <c r="AX4" s="303"/>
      <c r="AY4" s="303"/>
      <c r="AZ4" s="303"/>
      <c r="BA4" s="303"/>
      <c r="BB4" s="303"/>
      <c r="BC4" s="153"/>
      <c r="BD4" s="153"/>
      <c r="BE4" s="153"/>
      <c r="BF4" s="153"/>
      <c r="BG4" s="153"/>
      <c r="BH4" s="154"/>
      <c r="BI4" s="154"/>
      <c r="BJ4" s="398"/>
      <c r="BK4" s="398"/>
      <c r="BL4" s="398"/>
      <c r="BM4" s="399"/>
      <c r="CL4" s="253"/>
    </row>
    <row r="5" spans="1:94" ht="9.9499999999999993" customHeight="1">
      <c r="A5" s="24"/>
      <c r="B5" s="27" t="s">
        <v>73</v>
      </c>
      <c r="C5" s="400" t="s">
        <v>71</v>
      </c>
      <c r="D5" s="400"/>
      <c r="E5" s="400"/>
      <c r="F5" s="400"/>
      <c r="G5" s="445">
        <f>工事進捗状況報告書!O30</f>
        <v>0</v>
      </c>
      <c r="H5" s="445"/>
      <c r="I5" s="445"/>
      <c r="J5" s="445"/>
      <c r="K5" s="445"/>
      <c r="L5" s="445"/>
      <c r="M5" s="445"/>
      <c r="N5" s="445"/>
      <c r="O5" s="445"/>
      <c r="P5" s="445"/>
      <c r="Q5" s="445"/>
      <c r="R5" s="445"/>
      <c r="S5" s="445"/>
      <c r="T5" s="445"/>
      <c r="U5" s="445"/>
      <c r="V5" s="445"/>
      <c r="W5" s="39"/>
      <c r="X5" s="39"/>
      <c r="Y5" s="402" t="s">
        <v>20</v>
      </c>
      <c r="Z5" s="402"/>
      <c r="AA5" s="402"/>
      <c r="AB5" s="403"/>
      <c r="AE5" s="474" t="s">
        <v>113</v>
      </c>
      <c r="AF5" s="475"/>
      <c r="AG5" s="380" t="s">
        <v>100</v>
      </c>
      <c r="AH5" s="376"/>
      <c r="AI5" s="376" t="s">
        <v>99</v>
      </c>
      <c r="AJ5" s="377"/>
      <c r="AK5" s="477"/>
      <c r="AM5" s="27" t="s">
        <v>73</v>
      </c>
      <c r="AN5" s="400" t="s">
        <v>71</v>
      </c>
      <c r="AO5" s="400"/>
      <c r="AP5" s="400"/>
      <c r="AQ5" s="400"/>
      <c r="AR5" s="400">
        <f>工事進捗状況報告書!O30</f>
        <v>0</v>
      </c>
      <c r="AS5" s="400"/>
      <c r="AT5" s="400"/>
      <c r="AU5" s="400"/>
      <c r="AV5" s="400"/>
      <c r="AW5" s="400"/>
      <c r="AX5" s="400"/>
      <c r="AY5" s="400"/>
      <c r="AZ5" s="400"/>
      <c r="BA5" s="400"/>
      <c r="BB5" s="400"/>
      <c r="BC5" s="400"/>
      <c r="BD5" s="400"/>
      <c r="BE5" s="400"/>
      <c r="BF5" s="400"/>
      <c r="BG5" s="400"/>
      <c r="BH5" s="39"/>
      <c r="BI5" s="39"/>
      <c r="BJ5" s="402" t="s">
        <v>20</v>
      </c>
      <c r="BK5" s="402"/>
      <c r="BL5" s="402"/>
      <c r="BM5" s="403"/>
      <c r="CL5" s="253"/>
      <c r="CM5" s="236" t="s">
        <v>100</v>
      </c>
      <c r="CN5" s="237" t="s">
        <v>102</v>
      </c>
      <c r="CO5" s="240" t="s">
        <v>99</v>
      </c>
      <c r="CP5" s="224" t="s">
        <v>109</v>
      </c>
    </row>
    <row r="6" spans="1:94" ht="9.9499999999999993" customHeight="1" thickBot="1">
      <c r="A6" s="24"/>
      <c r="B6" s="29"/>
      <c r="C6" s="401"/>
      <c r="D6" s="401"/>
      <c r="E6" s="401"/>
      <c r="F6" s="401"/>
      <c r="G6" s="446"/>
      <c r="H6" s="446"/>
      <c r="I6" s="446"/>
      <c r="J6" s="446"/>
      <c r="K6" s="446"/>
      <c r="L6" s="446"/>
      <c r="M6" s="446"/>
      <c r="N6" s="446"/>
      <c r="O6" s="446"/>
      <c r="P6" s="446"/>
      <c r="Q6" s="446"/>
      <c r="R6" s="446"/>
      <c r="S6" s="446"/>
      <c r="T6" s="446"/>
      <c r="U6" s="446"/>
      <c r="V6" s="446"/>
      <c r="W6" s="40"/>
      <c r="X6" s="40"/>
      <c r="Y6" s="404"/>
      <c r="Z6" s="404"/>
      <c r="AA6" s="404"/>
      <c r="AB6" s="405"/>
      <c r="AC6" s="2"/>
      <c r="AE6" s="476"/>
      <c r="AF6" s="475"/>
      <c r="AG6" s="381"/>
      <c r="AH6" s="378"/>
      <c r="AI6" s="378"/>
      <c r="AJ6" s="379"/>
      <c r="AK6" s="477"/>
      <c r="AM6" s="29"/>
      <c r="AN6" s="401"/>
      <c r="AO6" s="401"/>
      <c r="AP6" s="401"/>
      <c r="AQ6" s="401"/>
      <c r="AR6" s="401"/>
      <c r="AS6" s="401"/>
      <c r="AT6" s="401"/>
      <c r="AU6" s="401"/>
      <c r="AV6" s="401"/>
      <c r="AW6" s="401"/>
      <c r="AX6" s="401"/>
      <c r="AY6" s="401"/>
      <c r="AZ6" s="401"/>
      <c r="BA6" s="401"/>
      <c r="BB6" s="401"/>
      <c r="BC6" s="401"/>
      <c r="BD6" s="401"/>
      <c r="BE6" s="401"/>
      <c r="BF6" s="401"/>
      <c r="BG6" s="401"/>
      <c r="BH6" s="40"/>
      <c r="BI6" s="40"/>
      <c r="BJ6" s="404"/>
      <c r="BK6" s="404"/>
      <c r="BL6" s="404"/>
      <c r="BM6" s="405"/>
      <c r="CL6" s="253"/>
      <c r="CM6" s="190"/>
      <c r="CN6" s="189">
        <v>0</v>
      </c>
      <c r="CO6" s="187">
        <v>0</v>
      </c>
      <c r="CP6" s="225"/>
    </row>
    <row r="7" spans="1:94" s="22" customFormat="1" ht="18.75" customHeight="1">
      <c r="A7" s="15"/>
      <c r="B7" s="205"/>
      <c r="C7" s="451"/>
      <c r="D7" s="451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8"/>
      <c r="AC7" s="15"/>
      <c r="AE7" s="230">
        <f>工事進捗状況報告書!R33-DAY(工事進捗状況報告書!R33)+1</f>
        <v>1</v>
      </c>
      <c r="AF7" s="230">
        <f>EOMONTH(AE7,0)</f>
        <v>31</v>
      </c>
      <c r="AG7" s="220">
        <f>YEAR(工事進捗状況報告書!R33)-2018</f>
        <v>-118</v>
      </c>
      <c r="AH7" s="175">
        <f>MONTH(工事進捗状況報告書!R33)</f>
        <v>1</v>
      </c>
      <c r="AI7" s="388"/>
      <c r="AJ7" s="389"/>
      <c r="AK7" s="217"/>
      <c r="AM7" s="16"/>
      <c r="AN7" s="406">
        <v>100</v>
      </c>
      <c r="AO7" s="407"/>
      <c r="AP7" s="105"/>
      <c r="AQ7" s="106"/>
      <c r="AR7" s="100"/>
      <c r="AS7" s="96"/>
      <c r="AT7" s="100"/>
      <c r="AU7" s="96"/>
      <c r="AV7" s="100"/>
      <c r="AW7" s="96"/>
      <c r="AX7" s="100"/>
      <c r="AY7" s="97"/>
      <c r="AZ7" s="100"/>
      <c r="BA7" s="98"/>
      <c r="BB7" s="103"/>
      <c r="BC7" s="98"/>
      <c r="BD7" s="103"/>
      <c r="BE7" s="98"/>
      <c r="BF7" s="103"/>
      <c r="BG7" s="98"/>
      <c r="BH7" s="103"/>
      <c r="BI7" s="98"/>
      <c r="BJ7" s="103"/>
      <c r="BK7" s="98"/>
      <c r="BL7" s="103"/>
      <c r="BM7" s="99"/>
      <c r="BN7" s="100"/>
      <c r="BO7" s="96"/>
      <c r="BP7" s="100"/>
      <c r="BQ7" s="96"/>
      <c r="BR7" s="100"/>
      <c r="BS7" s="96"/>
      <c r="BT7" s="100"/>
      <c r="BU7" s="96"/>
      <c r="BV7" s="100"/>
      <c r="BW7" s="97"/>
      <c r="BX7" s="100"/>
      <c r="BY7" s="98"/>
      <c r="BZ7" s="103"/>
      <c r="CA7" s="98"/>
      <c r="CB7" s="103"/>
      <c r="CC7" s="98"/>
      <c r="CD7" s="103"/>
      <c r="CE7" s="98"/>
      <c r="CF7" s="103"/>
      <c r="CG7" s="98"/>
      <c r="CH7" s="103"/>
      <c r="CI7" s="98"/>
      <c r="CJ7" s="103"/>
      <c r="CK7" s="99"/>
      <c r="CL7" s="214"/>
      <c r="CM7" s="184" t="str">
        <f>TEXT(AE7,"ge.m")</f>
        <v>M33.1</v>
      </c>
      <c r="CN7" s="185">
        <f>AP27</f>
        <v>0</v>
      </c>
      <c r="CO7" s="241">
        <f>AP28</f>
        <v>0</v>
      </c>
      <c r="CP7" s="233">
        <v>0</v>
      </c>
    </row>
    <row r="8" spans="1:94" s="22" customFormat="1" ht="18.75" customHeight="1">
      <c r="A8" s="15"/>
      <c r="B8" s="25"/>
      <c r="C8" s="156"/>
      <c r="D8" s="156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9"/>
      <c r="AC8" s="15"/>
      <c r="AE8" s="230">
        <f>DATE(YEAR(AE7),MONTH(AE7)+1,DAY(AE7))</f>
        <v>32</v>
      </c>
      <c r="AF8" s="230">
        <f t="shared" ref="AF8:AF30" si="0">EOMONTH(AE8,0)</f>
        <v>59</v>
      </c>
      <c r="AG8" s="221" t="str">
        <f>IF(AH8="","",IF(AH8=1,AG7+1,AG7))</f>
        <v/>
      </c>
      <c r="AH8" s="174" t="str">
        <f>IF(AH7="","",IF(工事進捗状況報告書!$AH$33&lt;AE8,"",IF(AH7&lt;12,AH7+1,AH7+1-12)))</f>
        <v/>
      </c>
      <c r="AI8" s="382"/>
      <c r="AJ8" s="383"/>
      <c r="AK8" s="217"/>
      <c r="AM8" s="25"/>
      <c r="AN8" s="156"/>
      <c r="AO8" s="156"/>
      <c r="AP8" s="101"/>
      <c r="AQ8" s="43"/>
      <c r="AR8" s="101"/>
      <c r="AS8" s="43"/>
      <c r="AT8" s="101"/>
      <c r="AU8" s="43"/>
      <c r="AV8" s="101"/>
      <c r="AW8" s="43"/>
      <c r="AX8" s="101"/>
      <c r="AY8" s="46"/>
      <c r="AZ8" s="101"/>
      <c r="BA8" s="42"/>
      <c r="BB8" s="102"/>
      <c r="BC8" s="42"/>
      <c r="BD8" s="102"/>
      <c r="BE8" s="42"/>
      <c r="BF8" s="102"/>
      <c r="BG8" s="42"/>
      <c r="BH8" s="102"/>
      <c r="BI8" s="42"/>
      <c r="BJ8" s="102"/>
      <c r="BK8" s="42"/>
      <c r="BL8" s="102"/>
      <c r="BM8" s="41"/>
      <c r="BN8" s="101"/>
      <c r="BO8" s="43"/>
      <c r="BP8" s="101"/>
      <c r="BQ8" s="43"/>
      <c r="BR8" s="101"/>
      <c r="BS8" s="43"/>
      <c r="BT8" s="101"/>
      <c r="BU8" s="43"/>
      <c r="BV8" s="101"/>
      <c r="BW8" s="46"/>
      <c r="BX8" s="101"/>
      <c r="BY8" s="42"/>
      <c r="BZ8" s="102"/>
      <c r="CA8" s="42"/>
      <c r="CB8" s="102"/>
      <c r="CC8" s="42"/>
      <c r="CD8" s="102"/>
      <c r="CE8" s="42"/>
      <c r="CF8" s="102"/>
      <c r="CG8" s="42"/>
      <c r="CH8" s="102"/>
      <c r="CI8" s="42"/>
      <c r="CJ8" s="102"/>
      <c r="CK8" s="41"/>
      <c r="CL8" s="214"/>
      <c r="CM8" s="184" t="str">
        <f t="shared" ref="CM8:CM18" si="1">TEXT(AE8,"ge.m")</f>
        <v>M33.2</v>
      </c>
      <c r="CN8" s="185" t="str">
        <f>AR27</f>
        <v/>
      </c>
      <c r="CO8" s="241" t="str">
        <f>AR28</f>
        <v/>
      </c>
      <c r="CP8" s="233">
        <v>0</v>
      </c>
    </row>
    <row r="9" spans="1:94" s="22" customFormat="1" ht="18.75" customHeight="1">
      <c r="A9" s="15"/>
      <c r="B9" s="25"/>
      <c r="C9" s="80"/>
      <c r="D9" s="156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9"/>
      <c r="AC9" s="15"/>
      <c r="AE9" s="230">
        <f t="shared" ref="AE9:AE30" si="2">DATE(YEAR(AE8),MONTH(AE8)+1,DAY(AE8))</f>
        <v>61</v>
      </c>
      <c r="AF9" s="230">
        <f t="shared" si="0"/>
        <v>91</v>
      </c>
      <c r="AG9" s="221" t="str">
        <f t="shared" ref="AG9:AG26" si="3">IF(AH9="","",IF(AH9=1,AG8+1,AG8))</f>
        <v/>
      </c>
      <c r="AH9" s="174" t="str">
        <f>IF(AH8="","",IF(工事進捗状況報告書!$AH$33&lt;AE9,"",IF(AH8&lt;12,AH8+1,AH8+1-12)))</f>
        <v/>
      </c>
      <c r="AI9" s="382"/>
      <c r="AJ9" s="383"/>
      <c r="AK9" s="217"/>
      <c r="AM9" s="25"/>
      <c r="AN9" s="80"/>
      <c r="AO9" s="156">
        <v>90</v>
      </c>
      <c r="AP9" s="100"/>
      <c r="AQ9" s="96"/>
      <c r="AR9" s="100"/>
      <c r="AS9" s="96"/>
      <c r="AT9" s="100"/>
      <c r="AU9" s="96"/>
      <c r="AV9" s="100"/>
      <c r="AW9" s="96"/>
      <c r="AX9" s="100"/>
      <c r="AY9" s="97"/>
      <c r="AZ9" s="100"/>
      <c r="BA9" s="98"/>
      <c r="BB9" s="103"/>
      <c r="BC9" s="98"/>
      <c r="BD9" s="103"/>
      <c r="BE9" s="98"/>
      <c r="BF9" s="103"/>
      <c r="BG9" s="98"/>
      <c r="BH9" s="103"/>
      <c r="BI9" s="98"/>
      <c r="BJ9" s="103"/>
      <c r="BK9" s="98"/>
      <c r="BL9" s="103"/>
      <c r="BM9" s="99"/>
      <c r="BN9" s="100"/>
      <c r="BO9" s="96"/>
      <c r="BP9" s="100"/>
      <c r="BQ9" s="96"/>
      <c r="BR9" s="100"/>
      <c r="BS9" s="96"/>
      <c r="BT9" s="100"/>
      <c r="BU9" s="96"/>
      <c r="BV9" s="100"/>
      <c r="BW9" s="97"/>
      <c r="BX9" s="100"/>
      <c r="BY9" s="98"/>
      <c r="BZ9" s="103"/>
      <c r="CA9" s="98"/>
      <c r="CB9" s="103"/>
      <c r="CC9" s="98"/>
      <c r="CD9" s="103"/>
      <c r="CE9" s="98"/>
      <c r="CF9" s="103"/>
      <c r="CG9" s="98"/>
      <c r="CH9" s="103"/>
      <c r="CI9" s="98"/>
      <c r="CJ9" s="103"/>
      <c r="CK9" s="99"/>
      <c r="CL9" s="214"/>
      <c r="CM9" s="184" t="str">
        <f t="shared" si="1"/>
        <v>M33.3</v>
      </c>
      <c r="CN9" s="185" t="str">
        <f>AT27</f>
        <v/>
      </c>
      <c r="CO9" s="241" t="str">
        <f>AT28</f>
        <v/>
      </c>
      <c r="CP9" s="233">
        <v>0</v>
      </c>
    </row>
    <row r="10" spans="1:94" s="22" customFormat="1" ht="18.75" customHeight="1">
      <c r="A10" s="15"/>
      <c r="B10" s="25"/>
      <c r="C10" s="80"/>
      <c r="D10" s="80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9"/>
      <c r="AC10" s="15"/>
      <c r="AE10" s="230">
        <f t="shared" si="2"/>
        <v>92</v>
      </c>
      <c r="AF10" s="230">
        <f t="shared" si="0"/>
        <v>121</v>
      </c>
      <c r="AG10" s="221" t="str">
        <f t="shared" si="3"/>
        <v/>
      </c>
      <c r="AH10" s="174" t="str">
        <f>IF(AH9="","",IF(工事進捗状況報告書!$AH$33&lt;AE10,"",IF(AH9&lt;12,AH9+1,AH9+1-12)))</f>
        <v/>
      </c>
      <c r="AI10" s="382"/>
      <c r="AJ10" s="383"/>
      <c r="AK10" s="217"/>
      <c r="AM10" s="25"/>
      <c r="AN10" s="80"/>
      <c r="AO10" s="80"/>
      <c r="AP10" s="101"/>
      <c r="AQ10" s="43"/>
      <c r="AR10" s="101"/>
      <c r="AS10" s="43"/>
      <c r="AT10" s="101"/>
      <c r="AU10" s="43"/>
      <c r="AV10" s="101"/>
      <c r="AW10" s="43"/>
      <c r="AX10" s="101"/>
      <c r="AY10" s="46"/>
      <c r="AZ10" s="101"/>
      <c r="BA10" s="42"/>
      <c r="BB10" s="102"/>
      <c r="BC10" s="42"/>
      <c r="BD10" s="102"/>
      <c r="BE10" s="42"/>
      <c r="BF10" s="102"/>
      <c r="BG10" s="42"/>
      <c r="BH10" s="102"/>
      <c r="BI10" s="42"/>
      <c r="BJ10" s="102"/>
      <c r="BK10" s="42"/>
      <c r="BL10" s="102"/>
      <c r="BM10" s="41"/>
      <c r="BN10" s="101"/>
      <c r="BO10" s="43"/>
      <c r="BP10" s="101"/>
      <c r="BQ10" s="43"/>
      <c r="BR10" s="101"/>
      <c r="BS10" s="43"/>
      <c r="BT10" s="101"/>
      <c r="BU10" s="43"/>
      <c r="BV10" s="101"/>
      <c r="BW10" s="46"/>
      <c r="BX10" s="101"/>
      <c r="BY10" s="42"/>
      <c r="BZ10" s="102"/>
      <c r="CA10" s="42"/>
      <c r="CB10" s="102"/>
      <c r="CC10" s="42"/>
      <c r="CD10" s="102"/>
      <c r="CE10" s="42"/>
      <c r="CF10" s="102"/>
      <c r="CG10" s="42"/>
      <c r="CH10" s="102"/>
      <c r="CI10" s="42"/>
      <c r="CJ10" s="102"/>
      <c r="CK10" s="41"/>
      <c r="CL10" s="214"/>
      <c r="CM10" s="184" t="str">
        <f t="shared" si="1"/>
        <v>M33.4</v>
      </c>
      <c r="CN10" s="185" t="str">
        <f>AV27</f>
        <v/>
      </c>
      <c r="CO10" s="241" t="str">
        <f>AV28</f>
        <v/>
      </c>
      <c r="CP10" s="233">
        <v>0</v>
      </c>
    </row>
    <row r="11" spans="1:94" s="22" customFormat="1" ht="18.75" customHeight="1">
      <c r="A11" s="15"/>
      <c r="B11" s="25"/>
      <c r="C11" s="80"/>
      <c r="D11" s="156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9"/>
      <c r="AC11" s="15"/>
      <c r="AE11" s="230">
        <f t="shared" si="2"/>
        <v>122</v>
      </c>
      <c r="AF11" s="230">
        <f t="shared" si="0"/>
        <v>152</v>
      </c>
      <c r="AG11" s="221" t="str">
        <f t="shared" si="3"/>
        <v/>
      </c>
      <c r="AH11" s="174" t="str">
        <f>IF(AH10="","",IF(工事進捗状況報告書!$AH$33&lt;AE11,"",IF(AH10&lt;12,AH10+1,AH10+1-12)))</f>
        <v/>
      </c>
      <c r="AI11" s="382"/>
      <c r="AJ11" s="383"/>
      <c r="AK11" s="217"/>
      <c r="AM11" s="25"/>
      <c r="AN11" s="80"/>
      <c r="AO11" s="156">
        <v>80</v>
      </c>
      <c r="AP11" s="100"/>
      <c r="AQ11" s="96"/>
      <c r="AR11" s="100"/>
      <c r="AS11" s="96"/>
      <c r="AT11" s="100"/>
      <c r="AU11" s="96"/>
      <c r="AV11" s="100"/>
      <c r="AW11" s="96"/>
      <c r="AX11" s="100"/>
      <c r="AY11" s="97"/>
      <c r="AZ11" s="100"/>
      <c r="BA11" s="98"/>
      <c r="BB11" s="103"/>
      <c r="BC11" s="98"/>
      <c r="BD11" s="103"/>
      <c r="BE11" s="98"/>
      <c r="BF11" s="103"/>
      <c r="BG11" s="98"/>
      <c r="BH11" s="103"/>
      <c r="BI11" s="98"/>
      <c r="BJ11" s="103"/>
      <c r="BK11" s="98"/>
      <c r="BL11" s="103"/>
      <c r="BM11" s="99"/>
      <c r="BN11" s="100"/>
      <c r="BO11" s="96"/>
      <c r="BP11" s="100"/>
      <c r="BQ11" s="96"/>
      <c r="BR11" s="100"/>
      <c r="BS11" s="96"/>
      <c r="BT11" s="100"/>
      <c r="BU11" s="96"/>
      <c r="BV11" s="100"/>
      <c r="BW11" s="97"/>
      <c r="BX11" s="100"/>
      <c r="BY11" s="98"/>
      <c r="BZ11" s="103"/>
      <c r="CA11" s="98"/>
      <c r="CB11" s="103"/>
      <c r="CC11" s="98"/>
      <c r="CD11" s="103"/>
      <c r="CE11" s="98"/>
      <c r="CF11" s="103"/>
      <c r="CG11" s="98"/>
      <c r="CH11" s="103"/>
      <c r="CI11" s="98"/>
      <c r="CJ11" s="103"/>
      <c r="CK11" s="99"/>
      <c r="CL11" s="214"/>
      <c r="CM11" s="184" t="str">
        <f t="shared" si="1"/>
        <v>M33.5</v>
      </c>
      <c r="CN11" s="185" t="str">
        <f>AX27</f>
        <v/>
      </c>
      <c r="CO11" s="241" t="str">
        <f>AX28</f>
        <v/>
      </c>
      <c r="CP11" s="233">
        <v>0</v>
      </c>
    </row>
    <row r="12" spans="1:94" ht="18.75" customHeight="1">
      <c r="A12" s="2"/>
      <c r="B12" s="25"/>
      <c r="C12" s="80"/>
      <c r="D12" s="156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10"/>
      <c r="AC12" s="2"/>
      <c r="AE12" s="230">
        <f t="shared" si="2"/>
        <v>153</v>
      </c>
      <c r="AF12" s="230">
        <f t="shared" si="0"/>
        <v>182</v>
      </c>
      <c r="AG12" s="221" t="str">
        <f t="shared" si="3"/>
        <v/>
      </c>
      <c r="AH12" s="174" t="str">
        <f>IF(AH11="","",IF(工事進捗状況報告書!$AH$33&lt;AE12,"",IF(AH11&lt;12,AH11+1,AH11+1-12)))</f>
        <v/>
      </c>
      <c r="AI12" s="382"/>
      <c r="AJ12" s="383"/>
      <c r="AK12" s="218"/>
      <c r="AM12" s="25"/>
      <c r="AN12" s="80"/>
      <c r="AO12" s="157"/>
      <c r="AP12" s="101"/>
      <c r="AQ12" s="43"/>
      <c r="AR12" s="101"/>
      <c r="AS12" s="43"/>
      <c r="AT12" s="101"/>
      <c r="AU12" s="43"/>
      <c r="AV12" s="101"/>
      <c r="AW12" s="43"/>
      <c r="AX12" s="101"/>
      <c r="AY12" s="46"/>
      <c r="AZ12" s="101"/>
      <c r="BA12" s="43"/>
      <c r="BB12" s="101"/>
      <c r="BC12" s="43"/>
      <c r="BD12" s="101"/>
      <c r="BE12" s="43"/>
      <c r="BF12" s="101"/>
      <c r="BG12" s="43"/>
      <c r="BH12" s="101"/>
      <c r="BI12" s="43"/>
      <c r="BJ12" s="101"/>
      <c r="BK12" s="43"/>
      <c r="BL12" s="101"/>
      <c r="BM12" s="46"/>
      <c r="BN12" s="101"/>
      <c r="BO12" s="43"/>
      <c r="BP12" s="101"/>
      <c r="BQ12" s="43"/>
      <c r="BR12" s="101"/>
      <c r="BS12" s="43"/>
      <c r="BT12" s="101"/>
      <c r="BU12" s="43"/>
      <c r="BV12" s="101"/>
      <c r="BW12" s="46"/>
      <c r="BX12" s="101"/>
      <c r="BY12" s="43"/>
      <c r="BZ12" s="101"/>
      <c r="CA12" s="43"/>
      <c r="CB12" s="101"/>
      <c r="CC12" s="43"/>
      <c r="CD12" s="101"/>
      <c r="CE12" s="43"/>
      <c r="CF12" s="101"/>
      <c r="CG12" s="43"/>
      <c r="CH12" s="101"/>
      <c r="CI12" s="43"/>
      <c r="CJ12" s="101"/>
      <c r="CK12" s="46"/>
      <c r="CL12" s="215"/>
      <c r="CM12" s="184" t="str">
        <f t="shared" si="1"/>
        <v>M33.6</v>
      </c>
      <c r="CN12" s="186" t="str">
        <f>AZ27</f>
        <v/>
      </c>
      <c r="CO12" s="238" t="str">
        <f>AZ28</f>
        <v/>
      </c>
      <c r="CP12" s="225">
        <v>0</v>
      </c>
    </row>
    <row r="13" spans="1:94" ht="18.75" customHeight="1">
      <c r="A13" s="2"/>
      <c r="B13" s="25"/>
      <c r="C13" s="80"/>
      <c r="D13" s="156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10"/>
      <c r="AC13" s="2"/>
      <c r="AE13" s="230">
        <f t="shared" si="2"/>
        <v>183</v>
      </c>
      <c r="AF13" s="230">
        <f t="shared" si="0"/>
        <v>213</v>
      </c>
      <c r="AG13" s="221" t="str">
        <f t="shared" si="3"/>
        <v/>
      </c>
      <c r="AH13" s="174" t="str">
        <f>IF(AH12="","",IF(工事進捗状況報告書!$AH$33&lt;AE13,"",IF(AH12&lt;12,AH12+1,AH12+1-12)))</f>
        <v/>
      </c>
      <c r="AI13" s="382"/>
      <c r="AJ13" s="383"/>
      <c r="AK13" s="218"/>
      <c r="AM13" s="25"/>
      <c r="AN13" s="80"/>
      <c r="AO13" s="157">
        <v>70</v>
      </c>
      <c r="AP13" s="100"/>
      <c r="AQ13" s="96"/>
      <c r="AR13" s="100"/>
      <c r="AS13" s="96"/>
      <c r="AT13" s="100"/>
      <c r="AU13" s="96"/>
      <c r="AV13" s="100"/>
      <c r="AW13" s="96"/>
      <c r="AX13" s="100"/>
      <c r="AY13" s="97"/>
      <c r="AZ13" s="100"/>
      <c r="BA13" s="96"/>
      <c r="BB13" s="100"/>
      <c r="BC13" s="96"/>
      <c r="BD13" s="100"/>
      <c r="BE13" s="96"/>
      <c r="BF13" s="100"/>
      <c r="BG13" s="96"/>
      <c r="BH13" s="100"/>
      <c r="BI13" s="96"/>
      <c r="BJ13" s="100"/>
      <c r="BK13" s="96"/>
      <c r="BL13" s="100"/>
      <c r="BM13" s="97"/>
      <c r="BN13" s="100"/>
      <c r="BO13" s="96"/>
      <c r="BP13" s="100"/>
      <c r="BQ13" s="96"/>
      <c r="BR13" s="100"/>
      <c r="BS13" s="96"/>
      <c r="BT13" s="100"/>
      <c r="BU13" s="96"/>
      <c r="BV13" s="100"/>
      <c r="BW13" s="97"/>
      <c r="BX13" s="100"/>
      <c r="BY13" s="96"/>
      <c r="BZ13" s="100"/>
      <c r="CA13" s="96"/>
      <c r="CB13" s="100"/>
      <c r="CC13" s="96"/>
      <c r="CD13" s="100"/>
      <c r="CE13" s="96"/>
      <c r="CF13" s="100"/>
      <c r="CG13" s="96"/>
      <c r="CH13" s="100"/>
      <c r="CI13" s="96"/>
      <c r="CJ13" s="100"/>
      <c r="CK13" s="97"/>
      <c r="CL13" s="215"/>
      <c r="CM13" s="184" t="str">
        <f t="shared" si="1"/>
        <v>M33.7</v>
      </c>
      <c r="CN13" s="186" t="str">
        <f>BB27</f>
        <v/>
      </c>
      <c r="CO13" s="238" t="str">
        <f>BB28</f>
        <v/>
      </c>
      <c r="CP13" s="225">
        <v>0</v>
      </c>
    </row>
    <row r="14" spans="1:94" ht="18.75" customHeight="1">
      <c r="A14" s="2"/>
      <c r="B14" s="26"/>
      <c r="C14" s="80"/>
      <c r="D14" s="156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2"/>
      <c r="V14" s="202"/>
      <c r="W14" s="202"/>
      <c r="X14" s="202"/>
      <c r="Y14" s="202"/>
      <c r="Z14" s="202"/>
      <c r="AA14" s="202"/>
      <c r="AB14" s="210"/>
      <c r="AC14" s="2"/>
      <c r="AE14" s="230">
        <f t="shared" si="2"/>
        <v>214</v>
      </c>
      <c r="AF14" s="230">
        <f t="shared" si="0"/>
        <v>244</v>
      </c>
      <c r="AG14" s="221" t="str">
        <f t="shared" si="3"/>
        <v/>
      </c>
      <c r="AH14" s="174" t="str">
        <f>IF(AH13="","",IF(工事進捗状況報告書!$AH$33&lt;AE14,"",IF(AH13&lt;12,AH13+1,AH13+1-12)))</f>
        <v/>
      </c>
      <c r="AI14" s="382"/>
      <c r="AJ14" s="383"/>
      <c r="AK14" s="218"/>
      <c r="AM14" s="26"/>
      <c r="AN14" s="80"/>
      <c r="AO14" s="157"/>
      <c r="AP14" s="102"/>
      <c r="AQ14" s="42"/>
      <c r="AR14" s="102"/>
      <c r="AS14" s="42"/>
      <c r="AT14" s="102"/>
      <c r="AU14" s="42"/>
      <c r="AV14" s="102"/>
      <c r="AW14" s="42"/>
      <c r="AX14" s="102"/>
      <c r="AY14" s="41"/>
      <c r="AZ14" s="102"/>
      <c r="BA14" s="42"/>
      <c r="BB14" s="102"/>
      <c r="BC14" s="42"/>
      <c r="BD14" s="102"/>
      <c r="BE14" s="42"/>
      <c r="BF14" s="101"/>
      <c r="BG14" s="43"/>
      <c r="BH14" s="101"/>
      <c r="BI14" s="43"/>
      <c r="BJ14" s="101"/>
      <c r="BK14" s="43"/>
      <c r="BL14" s="101"/>
      <c r="BM14" s="46"/>
      <c r="BN14" s="102"/>
      <c r="BO14" s="42"/>
      <c r="BP14" s="102"/>
      <c r="BQ14" s="42"/>
      <c r="BR14" s="102"/>
      <c r="BS14" s="42"/>
      <c r="BT14" s="102"/>
      <c r="BU14" s="42"/>
      <c r="BV14" s="102"/>
      <c r="BW14" s="41"/>
      <c r="BX14" s="102"/>
      <c r="BY14" s="42"/>
      <c r="BZ14" s="102"/>
      <c r="CA14" s="42"/>
      <c r="CB14" s="102"/>
      <c r="CC14" s="42"/>
      <c r="CD14" s="101"/>
      <c r="CE14" s="43"/>
      <c r="CF14" s="101"/>
      <c r="CG14" s="43"/>
      <c r="CH14" s="101"/>
      <c r="CI14" s="43"/>
      <c r="CJ14" s="101"/>
      <c r="CK14" s="46"/>
      <c r="CL14" s="215"/>
      <c r="CM14" s="184" t="str">
        <f t="shared" si="1"/>
        <v>M33.8</v>
      </c>
      <c r="CN14" s="186" t="str">
        <f>BD27</f>
        <v/>
      </c>
      <c r="CO14" s="238" t="str">
        <f>BD28</f>
        <v/>
      </c>
      <c r="CP14" s="225">
        <v>0</v>
      </c>
    </row>
    <row r="15" spans="1:94" ht="18.75" customHeight="1">
      <c r="A15" s="2"/>
      <c r="B15" s="26"/>
      <c r="C15" s="80"/>
      <c r="D15" s="156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2"/>
      <c r="V15" s="202"/>
      <c r="W15" s="202"/>
      <c r="X15" s="202"/>
      <c r="Y15" s="202"/>
      <c r="Z15" s="202"/>
      <c r="AA15" s="202"/>
      <c r="AB15" s="210"/>
      <c r="AC15" s="2"/>
      <c r="AE15" s="230">
        <f t="shared" si="2"/>
        <v>245</v>
      </c>
      <c r="AF15" s="230">
        <f t="shared" si="0"/>
        <v>274</v>
      </c>
      <c r="AG15" s="221" t="str">
        <f t="shared" si="3"/>
        <v/>
      </c>
      <c r="AH15" s="174" t="str">
        <f>IF(AH14="","",IF(工事進捗状況報告書!$AH$33&lt;AE15,"",IF(AH14&lt;12,AH14+1,AH14+1-12)))</f>
        <v/>
      </c>
      <c r="AI15" s="382"/>
      <c r="AJ15" s="383"/>
      <c r="AK15" s="218"/>
      <c r="AM15" s="26"/>
      <c r="AN15" s="80"/>
      <c r="AO15" s="157">
        <v>60</v>
      </c>
      <c r="AP15" s="103"/>
      <c r="AQ15" s="98"/>
      <c r="AR15" s="103"/>
      <c r="AS15" s="98"/>
      <c r="AT15" s="103"/>
      <c r="AU15" s="98"/>
      <c r="AV15" s="103"/>
      <c r="AW15" s="98"/>
      <c r="AX15" s="103"/>
      <c r="AY15" s="99"/>
      <c r="AZ15" s="103"/>
      <c r="BA15" s="98"/>
      <c r="BB15" s="103"/>
      <c r="BC15" s="98"/>
      <c r="BD15" s="103"/>
      <c r="BE15" s="98"/>
      <c r="BF15" s="100"/>
      <c r="BG15" s="96"/>
      <c r="BH15" s="100"/>
      <c r="BI15" s="96"/>
      <c r="BJ15" s="100"/>
      <c r="BK15" s="96"/>
      <c r="BL15" s="100"/>
      <c r="BM15" s="97"/>
      <c r="BN15" s="103"/>
      <c r="BO15" s="98"/>
      <c r="BP15" s="103"/>
      <c r="BQ15" s="98"/>
      <c r="BR15" s="103"/>
      <c r="BS15" s="98"/>
      <c r="BT15" s="103"/>
      <c r="BU15" s="98"/>
      <c r="BV15" s="103"/>
      <c r="BW15" s="99"/>
      <c r="BX15" s="103"/>
      <c r="BY15" s="98"/>
      <c r="BZ15" s="103"/>
      <c r="CA15" s="98"/>
      <c r="CB15" s="103"/>
      <c r="CC15" s="98"/>
      <c r="CD15" s="100"/>
      <c r="CE15" s="96"/>
      <c r="CF15" s="100"/>
      <c r="CG15" s="96"/>
      <c r="CH15" s="100"/>
      <c r="CI15" s="96"/>
      <c r="CJ15" s="100"/>
      <c r="CK15" s="97"/>
      <c r="CL15" s="215"/>
      <c r="CM15" s="184" t="str">
        <f t="shared" si="1"/>
        <v>M33.9</v>
      </c>
      <c r="CN15" s="186" t="str">
        <f>BF27</f>
        <v/>
      </c>
      <c r="CO15" s="238" t="str">
        <f>BF28</f>
        <v/>
      </c>
      <c r="CP15" s="225">
        <v>0</v>
      </c>
    </row>
    <row r="16" spans="1:94" s="23" customFormat="1" ht="18.75" customHeight="1">
      <c r="A16" s="3"/>
      <c r="B16" s="25"/>
      <c r="C16" s="80"/>
      <c r="D16" s="156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10"/>
      <c r="AC16" s="3"/>
      <c r="AE16" s="230">
        <f t="shared" si="2"/>
        <v>275</v>
      </c>
      <c r="AF16" s="230">
        <f t="shared" si="0"/>
        <v>305</v>
      </c>
      <c r="AG16" s="221" t="str">
        <f t="shared" si="3"/>
        <v/>
      </c>
      <c r="AH16" s="174" t="str">
        <f>IF(AH15="","",IF(工事進捗状況報告書!$AH$33&lt;AE16,"",IF(AH15&lt;12,AH15+1,AH15+1-12)))</f>
        <v/>
      </c>
      <c r="AI16" s="382"/>
      <c r="AJ16" s="383"/>
      <c r="AK16" s="219"/>
      <c r="AM16" s="25"/>
      <c r="AN16" s="80"/>
      <c r="AO16" s="157"/>
      <c r="AP16" s="101"/>
      <c r="AQ16" s="43"/>
      <c r="AR16" s="101"/>
      <c r="AS16" s="43"/>
      <c r="AT16" s="101"/>
      <c r="AU16" s="43"/>
      <c r="AV16" s="101"/>
      <c r="AW16" s="43"/>
      <c r="AX16" s="101"/>
      <c r="AY16" s="46"/>
      <c r="AZ16" s="101"/>
      <c r="BA16" s="43"/>
      <c r="BB16" s="101"/>
      <c r="BC16" s="43"/>
      <c r="BD16" s="101"/>
      <c r="BE16" s="43"/>
      <c r="BF16" s="101"/>
      <c r="BG16" s="43"/>
      <c r="BH16" s="101"/>
      <c r="BI16" s="43"/>
      <c r="BJ16" s="101"/>
      <c r="BK16" s="43"/>
      <c r="BL16" s="101"/>
      <c r="BM16" s="46"/>
      <c r="BN16" s="101"/>
      <c r="BO16" s="43"/>
      <c r="BP16" s="101"/>
      <c r="BQ16" s="43"/>
      <c r="BR16" s="101"/>
      <c r="BS16" s="43"/>
      <c r="BT16" s="101"/>
      <c r="BU16" s="43"/>
      <c r="BV16" s="101"/>
      <c r="BW16" s="46"/>
      <c r="BX16" s="101"/>
      <c r="BY16" s="43"/>
      <c r="BZ16" s="101"/>
      <c r="CA16" s="43"/>
      <c r="CB16" s="101"/>
      <c r="CC16" s="43"/>
      <c r="CD16" s="101"/>
      <c r="CE16" s="43"/>
      <c r="CF16" s="101"/>
      <c r="CG16" s="43"/>
      <c r="CH16" s="101"/>
      <c r="CI16" s="43"/>
      <c r="CJ16" s="101"/>
      <c r="CK16" s="46"/>
      <c r="CL16" s="216"/>
      <c r="CM16" s="184" t="str">
        <f t="shared" si="1"/>
        <v>M33.10</v>
      </c>
      <c r="CN16" s="186" t="str">
        <f>BH27</f>
        <v/>
      </c>
      <c r="CO16" s="238" t="str">
        <f>BH28</f>
        <v/>
      </c>
      <c r="CP16" s="234">
        <v>0</v>
      </c>
    </row>
    <row r="17" spans="1:94" s="23" customFormat="1" ht="18.75" customHeight="1">
      <c r="A17" s="3"/>
      <c r="B17" s="25"/>
      <c r="C17" s="80"/>
      <c r="D17" s="156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10"/>
      <c r="AC17" s="3"/>
      <c r="AE17" s="230">
        <f t="shared" si="2"/>
        <v>306</v>
      </c>
      <c r="AF17" s="230">
        <f t="shared" si="0"/>
        <v>335</v>
      </c>
      <c r="AG17" s="221" t="str">
        <f t="shared" si="3"/>
        <v/>
      </c>
      <c r="AH17" s="174" t="str">
        <f>IF(AH16="","",IF(工事進捗状況報告書!$AH$33&lt;AE17,"",IF(AH16&lt;12,AH16+1,AH16+1-12)))</f>
        <v/>
      </c>
      <c r="AI17" s="382"/>
      <c r="AJ17" s="383"/>
      <c r="AK17" s="219"/>
      <c r="AM17" s="25"/>
      <c r="AN17" s="80"/>
      <c r="AO17" s="157">
        <v>50</v>
      </c>
      <c r="AP17" s="100"/>
      <c r="AQ17" s="96"/>
      <c r="AR17" s="100"/>
      <c r="AS17" s="96"/>
      <c r="AT17" s="100"/>
      <c r="AU17" s="96"/>
      <c r="AV17" s="100"/>
      <c r="AW17" s="96"/>
      <c r="AX17" s="100"/>
      <c r="AY17" s="97"/>
      <c r="AZ17" s="100"/>
      <c r="BA17" s="96"/>
      <c r="BB17" s="100"/>
      <c r="BC17" s="96"/>
      <c r="BD17" s="100"/>
      <c r="BE17" s="96"/>
      <c r="BF17" s="100"/>
      <c r="BG17" s="96"/>
      <c r="BH17" s="100"/>
      <c r="BI17" s="96"/>
      <c r="BJ17" s="100"/>
      <c r="BK17" s="96"/>
      <c r="BL17" s="100"/>
      <c r="BM17" s="97"/>
      <c r="BN17" s="100"/>
      <c r="BO17" s="96"/>
      <c r="BP17" s="100"/>
      <c r="BQ17" s="96"/>
      <c r="BR17" s="100"/>
      <c r="BS17" s="96"/>
      <c r="BT17" s="100"/>
      <c r="BU17" s="96"/>
      <c r="BV17" s="100"/>
      <c r="BW17" s="97"/>
      <c r="BX17" s="100"/>
      <c r="BY17" s="96"/>
      <c r="BZ17" s="100"/>
      <c r="CA17" s="96"/>
      <c r="CB17" s="100"/>
      <c r="CC17" s="96"/>
      <c r="CD17" s="100"/>
      <c r="CE17" s="96"/>
      <c r="CF17" s="100"/>
      <c r="CG17" s="96"/>
      <c r="CH17" s="100"/>
      <c r="CI17" s="96"/>
      <c r="CJ17" s="100"/>
      <c r="CK17" s="97"/>
      <c r="CL17" s="216"/>
      <c r="CM17" s="184" t="str">
        <f t="shared" si="1"/>
        <v>M33.11</v>
      </c>
      <c r="CN17" s="186" t="str">
        <f>BJ27</f>
        <v/>
      </c>
      <c r="CO17" s="238" t="str">
        <f>BJ28</f>
        <v/>
      </c>
      <c r="CP17" s="234">
        <v>0</v>
      </c>
    </row>
    <row r="18" spans="1:94" s="23" customFormat="1" ht="18.75" customHeight="1">
      <c r="A18" s="3"/>
      <c r="B18" s="25"/>
      <c r="C18" s="80"/>
      <c r="D18" s="156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10"/>
      <c r="AC18" s="3"/>
      <c r="AE18" s="230">
        <f t="shared" si="2"/>
        <v>336</v>
      </c>
      <c r="AF18" s="230">
        <f t="shared" si="0"/>
        <v>366</v>
      </c>
      <c r="AG18" s="221" t="str">
        <f t="shared" si="3"/>
        <v/>
      </c>
      <c r="AH18" s="174" t="str">
        <f>IF(AH17="","",IF(工事進捗状況報告書!$AH$33&lt;AE18,"",IF(AH17&lt;12,AH17+1,AH17+1-12)))</f>
        <v/>
      </c>
      <c r="AI18" s="382"/>
      <c r="AJ18" s="383"/>
      <c r="AK18" s="219"/>
      <c r="AM18" s="25"/>
      <c r="AN18" s="80"/>
      <c r="AO18" s="157"/>
      <c r="AP18" s="101"/>
      <c r="AQ18" s="43"/>
      <c r="AR18" s="101"/>
      <c r="AS18" s="43"/>
      <c r="AT18" s="101"/>
      <c r="AU18" s="43"/>
      <c r="AV18" s="101"/>
      <c r="AW18" s="43"/>
      <c r="AX18" s="101"/>
      <c r="AY18" s="46"/>
      <c r="AZ18" s="101"/>
      <c r="BA18" s="43"/>
      <c r="BB18" s="101"/>
      <c r="BC18" s="43"/>
      <c r="BD18" s="101"/>
      <c r="BE18" s="43"/>
      <c r="BF18" s="101"/>
      <c r="BG18" s="43"/>
      <c r="BH18" s="101"/>
      <c r="BI18" s="43"/>
      <c r="BJ18" s="101"/>
      <c r="BK18" s="43"/>
      <c r="BL18" s="101"/>
      <c r="BM18" s="46"/>
      <c r="BN18" s="101"/>
      <c r="BO18" s="43"/>
      <c r="BP18" s="101"/>
      <c r="BQ18" s="43"/>
      <c r="BR18" s="101"/>
      <c r="BS18" s="43"/>
      <c r="BT18" s="101"/>
      <c r="BU18" s="43"/>
      <c r="BV18" s="101"/>
      <c r="BW18" s="46"/>
      <c r="BX18" s="101"/>
      <c r="BY18" s="43"/>
      <c r="BZ18" s="101"/>
      <c r="CA18" s="43"/>
      <c r="CB18" s="101"/>
      <c r="CC18" s="43"/>
      <c r="CD18" s="101"/>
      <c r="CE18" s="43"/>
      <c r="CF18" s="101"/>
      <c r="CG18" s="43"/>
      <c r="CH18" s="101"/>
      <c r="CI18" s="43"/>
      <c r="CJ18" s="101"/>
      <c r="CK18" s="46"/>
      <c r="CL18" s="216"/>
      <c r="CM18" s="184" t="str">
        <f t="shared" si="1"/>
        <v>M33.12</v>
      </c>
      <c r="CN18" s="186" t="str">
        <f>BL27</f>
        <v/>
      </c>
      <c r="CO18" s="238" t="str">
        <f>BL28</f>
        <v/>
      </c>
      <c r="CP18" s="234">
        <v>0</v>
      </c>
    </row>
    <row r="19" spans="1:94" s="23" customFormat="1" ht="18.75" customHeight="1" thickBot="1">
      <c r="A19" s="3"/>
      <c r="B19" s="25"/>
      <c r="C19" s="80"/>
      <c r="D19" s="156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10"/>
      <c r="AC19" s="3"/>
      <c r="AE19" s="230">
        <f t="shared" si="2"/>
        <v>367</v>
      </c>
      <c r="AF19" s="230">
        <f t="shared" si="0"/>
        <v>397</v>
      </c>
      <c r="AG19" s="221" t="str">
        <f t="shared" si="3"/>
        <v/>
      </c>
      <c r="AH19" s="174" t="str">
        <f>IF(AH18="","",IF(工事進捗状況報告書!$AH$33&lt;AE19,"",IF(AH18&lt;12,AH18+1,AH18+1-12)))</f>
        <v/>
      </c>
      <c r="AI19" s="382"/>
      <c r="AJ19" s="383"/>
      <c r="AK19" s="219"/>
      <c r="AM19" s="25"/>
      <c r="AN19" s="80"/>
      <c r="AO19" s="157">
        <v>40</v>
      </c>
      <c r="AP19" s="100"/>
      <c r="AQ19" s="96"/>
      <c r="AR19" s="100"/>
      <c r="AS19" s="96"/>
      <c r="AT19" s="100"/>
      <c r="AU19" s="96"/>
      <c r="AV19" s="100"/>
      <c r="AW19" s="96"/>
      <c r="AX19" s="100"/>
      <c r="AY19" s="97"/>
      <c r="AZ19" s="100"/>
      <c r="BA19" s="96"/>
      <c r="BB19" s="100"/>
      <c r="BC19" s="96"/>
      <c r="BD19" s="100"/>
      <c r="BE19" s="96"/>
      <c r="BF19" s="100"/>
      <c r="BG19" s="96"/>
      <c r="BH19" s="100"/>
      <c r="BI19" s="96"/>
      <c r="BJ19" s="100"/>
      <c r="BK19" s="96"/>
      <c r="BL19" s="100"/>
      <c r="BM19" s="97"/>
      <c r="BN19" s="100"/>
      <c r="BO19" s="96"/>
      <c r="BP19" s="100"/>
      <c r="BQ19" s="96"/>
      <c r="BR19" s="100"/>
      <c r="BS19" s="96"/>
      <c r="BT19" s="100"/>
      <c r="BU19" s="96"/>
      <c r="BV19" s="100"/>
      <c r="BW19" s="97"/>
      <c r="BX19" s="100"/>
      <c r="BY19" s="96"/>
      <c r="BZ19" s="100"/>
      <c r="CA19" s="96"/>
      <c r="CB19" s="100"/>
      <c r="CC19" s="96"/>
      <c r="CD19" s="100"/>
      <c r="CE19" s="96"/>
      <c r="CF19" s="100"/>
      <c r="CG19" s="96"/>
      <c r="CH19" s="100"/>
      <c r="CI19" s="96"/>
      <c r="CJ19" s="100"/>
      <c r="CK19" s="97"/>
      <c r="CL19" s="216"/>
      <c r="CM19" s="184" t="str">
        <f t="shared" ref="CM19:CM30" si="4">IF(AH19="","",TEXT(AE19,"ge.m"))</f>
        <v/>
      </c>
      <c r="CN19" s="186" t="str">
        <f>BN27</f>
        <v/>
      </c>
      <c r="CO19" s="238" t="str">
        <f>BN28</f>
        <v/>
      </c>
      <c r="CP19" s="235">
        <v>0</v>
      </c>
    </row>
    <row r="20" spans="1:94" s="23" customFormat="1" ht="18.75" customHeight="1">
      <c r="A20" s="3"/>
      <c r="B20" s="25"/>
      <c r="C20" s="80"/>
      <c r="D20" s="156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10"/>
      <c r="AC20" s="3"/>
      <c r="AE20" s="230">
        <f t="shared" si="2"/>
        <v>398</v>
      </c>
      <c r="AF20" s="230">
        <f t="shared" si="0"/>
        <v>425</v>
      </c>
      <c r="AG20" s="221" t="str">
        <f t="shared" si="3"/>
        <v/>
      </c>
      <c r="AH20" s="174" t="str">
        <f>IF(AH19="","",IF(工事進捗状況報告書!$AH$33&lt;AE20,"",IF(AH19&lt;12,AH19+1,AH19+1-12)))</f>
        <v/>
      </c>
      <c r="AI20" s="382"/>
      <c r="AJ20" s="383"/>
      <c r="AK20" s="219"/>
      <c r="AM20" s="25"/>
      <c r="AN20" s="80"/>
      <c r="AO20" s="157"/>
      <c r="AP20" s="101"/>
      <c r="AQ20" s="43"/>
      <c r="AR20" s="101"/>
      <c r="AS20" s="43"/>
      <c r="AT20" s="101"/>
      <c r="AU20" s="43"/>
      <c r="AV20" s="101"/>
      <c r="AW20" s="43"/>
      <c r="AX20" s="101"/>
      <c r="AY20" s="46"/>
      <c r="AZ20" s="101"/>
      <c r="BA20" s="43"/>
      <c r="BB20" s="101"/>
      <c r="BC20" s="43"/>
      <c r="BD20" s="101"/>
      <c r="BE20" s="43"/>
      <c r="BF20" s="101"/>
      <c r="BG20" s="43"/>
      <c r="BH20" s="101"/>
      <c r="BI20" s="43"/>
      <c r="BJ20" s="101"/>
      <c r="BK20" s="43"/>
      <c r="BL20" s="101"/>
      <c r="BM20" s="46"/>
      <c r="BN20" s="101"/>
      <c r="BO20" s="43"/>
      <c r="BP20" s="101"/>
      <c r="BQ20" s="43"/>
      <c r="BR20" s="101"/>
      <c r="BS20" s="43"/>
      <c r="BT20" s="101"/>
      <c r="BU20" s="43"/>
      <c r="BV20" s="101"/>
      <c r="BW20" s="46"/>
      <c r="BX20" s="101"/>
      <c r="BY20" s="43"/>
      <c r="BZ20" s="101"/>
      <c r="CA20" s="43"/>
      <c r="CB20" s="101"/>
      <c r="CC20" s="43"/>
      <c r="CD20" s="101"/>
      <c r="CE20" s="43"/>
      <c r="CF20" s="101"/>
      <c r="CG20" s="43"/>
      <c r="CH20" s="101"/>
      <c r="CI20" s="43"/>
      <c r="CJ20" s="101"/>
      <c r="CK20" s="46"/>
      <c r="CL20" s="216"/>
      <c r="CM20" s="184" t="str">
        <f t="shared" si="4"/>
        <v/>
      </c>
      <c r="CN20" s="186" t="str">
        <f>BP27</f>
        <v/>
      </c>
      <c r="CO20" s="238" t="str">
        <f>BP28</f>
        <v/>
      </c>
    </row>
    <row r="21" spans="1:94" s="23" customFormat="1" ht="18.75" customHeight="1">
      <c r="A21" s="3"/>
      <c r="B21" s="25"/>
      <c r="C21" s="80"/>
      <c r="D21" s="156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10"/>
      <c r="AC21" s="3"/>
      <c r="AE21" s="230">
        <f t="shared" si="2"/>
        <v>426</v>
      </c>
      <c r="AF21" s="230">
        <f t="shared" si="0"/>
        <v>456</v>
      </c>
      <c r="AG21" s="221" t="str">
        <f t="shared" si="3"/>
        <v/>
      </c>
      <c r="AH21" s="174" t="str">
        <f>IF(AH20="","",IF(工事進捗状況報告書!$AH$33&lt;AE21,"",IF(AH20&lt;12,AH20+1,AH20+1-12)))</f>
        <v/>
      </c>
      <c r="AI21" s="382"/>
      <c r="AJ21" s="383"/>
      <c r="AK21" s="219"/>
      <c r="AM21" s="25"/>
      <c r="AN21" s="80"/>
      <c r="AO21" s="157">
        <v>30</v>
      </c>
      <c r="AP21" s="100"/>
      <c r="AQ21" s="96"/>
      <c r="AR21" s="100"/>
      <c r="AS21" s="96"/>
      <c r="AT21" s="100"/>
      <c r="AU21" s="96"/>
      <c r="AV21" s="100"/>
      <c r="AW21" s="96"/>
      <c r="AX21" s="100"/>
      <c r="AY21" s="97"/>
      <c r="AZ21" s="100"/>
      <c r="BA21" s="96"/>
      <c r="BB21" s="100"/>
      <c r="BC21" s="96"/>
      <c r="BD21" s="100"/>
      <c r="BE21" s="96"/>
      <c r="BF21" s="100"/>
      <c r="BG21" s="96"/>
      <c r="BH21" s="100"/>
      <c r="BI21" s="96"/>
      <c r="BJ21" s="100"/>
      <c r="BK21" s="96"/>
      <c r="BL21" s="100"/>
      <c r="BM21" s="97"/>
      <c r="BN21" s="100"/>
      <c r="BO21" s="96"/>
      <c r="BP21" s="100"/>
      <c r="BQ21" s="96"/>
      <c r="BR21" s="100"/>
      <c r="BS21" s="96"/>
      <c r="BT21" s="100"/>
      <c r="BU21" s="96"/>
      <c r="BV21" s="100"/>
      <c r="BW21" s="97"/>
      <c r="BX21" s="100"/>
      <c r="BY21" s="96"/>
      <c r="BZ21" s="100"/>
      <c r="CA21" s="96"/>
      <c r="CB21" s="100"/>
      <c r="CC21" s="96"/>
      <c r="CD21" s="100"/>
      <c r="CE21" s="96"/>
      <c r="CF21" s="100"/>
      <c r="CG21" s="96"/>
      <c r="CH21" s="100"/>
      <c r="CI21" s="96"/>
      <c r="CJ21" s="100"/>
      <c r="CK21" s="97"/>
      <c r="CL21" s="216"/>
      <c r="CM21" s="184" t="str">
        <f t="shared" si="4"/>
        <v/>
      </c>
      <c r="CN21" s="186" t="str">
        <f>BR27</f>
        <v/>
      </c>
      <c r="CO21" s="238" t="str">
        <f>BR28</f>
        <v/>
      </c>
    </row>
    <row r="22" spans="1:94" s="23" customFormat="1" ht="18.75" customHeight="1">
      <c r="A22" s="3"/>
      <c r="B22" s="25"/>
      <c r="C22" s="80"/>
      <c r="D22" s="156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10"/>
      <c r="AC22" s="3"/>
      <c r="AE22" s="230">
        <f t="shared" si="2"/>
        <v>457</v>
      </c>
      <c r="AF22" s="230">
        <f t="shared" si="0"/>
        <v>486</v>
      </c>
      <c r="AG22" s="221" t="str">
        <f t="shared" si="3"/>
        <v/>
      </c>
      <c r="AH22" s="174" t="str">
        <f>IF(AH21="","",IF(工事進捗状況報告書!$AH$33&lt;AE22,"",IF(AH21&lt;12,AH21+1,AH21+1-12)))</f>
        <v/>
      </c>
      <c r="AI22" s="382"/>
      <c r="AJ22" s="383"/>
      <c r="AK22" s="219"/>
      <c r="AM22" s="25"/>
      <c r="AN22" s="80"/>
      <c r="AO22" s="157"/>
      <c r="AP22" s="101"/>
      <c r="AQ22" s="43"/>
      <c r="AR22" s="101"/>
      <c r="AS22" s="43"/>
      <c r="AT22" s="101"/>
      <c r="AU22" s="43"/>
      <c r="AV22" s="101"/>
      <c r="AW22" s="43"/>
      <c r="AX22" s="101"/>
      <c r="AY22" s="46"/>
      <c r="AZ22" s="101"/>
      <c r="BA22" s="43"/>
      <c r="BB22" s="101"/>
      <c r="BC22" s="43"/>
      <c r="BD22" s="101"/>
      <c r="BE22" s="43"/>
      <c r="BF22" s="101"/>
      <c r="BG22" s="43"/>
      <c r="BH22" s="101"/>
      <c r="BI22" s="43"/>
      <c r="BJ22" s="101"/>
      <c r="BK22" s="43"/>
      <c r="BL22" s="101"/>
      <c r="BM22" s="46"/>
      <c r="BN22" s="101"/>
      <c r="BO22" s="43"/>
      <c r="BP22" s="101"/>
      <c r="BQ22" s="43"/>
      <c r="BR22" s="101"/>
      <c r="BS22" s="43"/>
      <c r="BT22" s="101"/>
      <c r="BU22" s="43"/>
      <c r="BV22" s="101"/>
      <c r="BW22" s="46"/>
      <c r="BX22" s="101"/>
      <c r="BY22" s="43"/>
      <c r="BZ22" s="101"/>
      <c r="CA22" s="43"/>
      <c r="CB22" s="101"/>
      <c r="CC22" s="43"/>
      <c r="CD22" s="101"/>
      <c r="CE22" s="43"/>
      <c r="CF22" s="101"/>
      <c r="CG22" s="43"/>
      <c r="CH22" s="101"/>
      <c r="CI22" s="43"/>
      <c r="CJ22" s="101"/>
      <c r="CK22" s="46"/>
      <c r="CL22" s="216"/>
      <c r="CM22" s="184" t="str">
        <f t="shared" si="4"/>
        <v/>
      </c>
      <c r="CN22" s="186" t="str">
        <f>BT27</f>
        <v/>
      </c>
      <c r="CO22" s="238" t="str">
        <f>BT28</f>
        <v/>
      </c>
    </row>
    <row r="23" spans="1:94" s="23" customFormat="1" ht="18.75" customHeight="1">
      <c r="A23" s="3"/>
      <c r="B23" s="25"/>
      <c r="C23" s="80"/>
      <c r="D23" s="156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10"/>
      <c r="AC23" s="3"/>
      <c r="AE23" s="230">
        <f t="shared" si="2"/>
        <v>487</v>
      </c>
      <c r="AF23" s="230">
        <f t="shared" si="0"/>
        <v>517</v>
      </c>
      <c r="AG23" s="221" t="str">
        <f t="shared" si="3"/>
        <v/>
      </c>
      <c r="AH23" s="174" t="str">
        <f>IF(AH22="","",IF(工事進捗状況報告書!$AH$33&lt;AE23,"",IF(AH22&lt;12,AH22+1,AH22+1-12)))</f>
        <v/>
      </c>
      <c r="AI23" s="382"/>
      <c r="AJ23" s="383"/>
      <c r="AK23" s="219"/>
      <c r="AM23" s="25"/>
      <c r="AN23" s="80"/>
      <c r="AO23" s="157">
        <v>20</v>
      </c>
      <c r="AP23" s="100"/>
      <c r="AQ23" s="96"/>
      <c r="AR23" s="100"/>
      <c r="AS23" s="96"/>
      <c r="AT23" s="100"/>
      <c r="AU23" s="96"/>
      <c r="AV23" s="100"/>
      <c r="AW23" s="96"/>
      <c r="AX23" s="100"/>
      <c r="AY23" s="97"/>
      <c r="AZ23" s="100"/>
      <c r="BA23" s="96"/>
      <c r="BB23" s="100"/>
      <c r="BC23" s="96"/>
      <c r="BD23" s="100"/>
      <c r="BE23" s="96"/>
      <c r="BF23" s="100"/>
      <c r="BG23" s="96"/>
      <c r="BH23" s="100"/>
      <c r="BI23" s="96"/>
      <c r="BJ23" s="100"/>
      <c r="BK23" s="96"/>
      <c r="BL23" s="100"/>
      <c r="BM23" s="97"/>
      <c r="BN23" s="100"/>
      <c r="BO23" s="96"/>
      <c r="BP23" s="100"/>
      <c r="BQ23" s="96"/>
      <c r="BR23" s="100"/>
      <c r="BS23" s="96"/>
      <c r="BT23" s="100"/>
      <c r="BU23" s="96"/>
      <c r="BV23" s="100"/>
      <c r="BW23" s="97"/>
      <c r="BX23" s="100"/>
      <c r="BY23" s="96"/>
      <c r="BZ23" s="100"/>
      <c r="CA23" s="96"/>
      <c r="CB23" s="100"/>
      <c r="CC23" s="96"/>
      <c r="CD23" s="100"/>
      <c r="CE23" s="96"/>
      <c r="CF23" s="100"/>
      <c r="CG23" s="96"/>
      <c r="CH23" s="100"/>
      <c r="CI23" s="96"/>
      <c r="CJ23" s="100"/>
      <c r="CK23" s="97"/>
      <c r="CL23" s="216"/>
      <c r="CM23" s="184" t="str">
        <f t="shared" si="4"/>
        <v/>
      </c>
      <c r="CN23" s="186" t="str">
        <f>BV27</f>
        <v/>
      </c>
      <c r="CO23" s="238" t="str">
        <f>BV28</f>
        <v/>
      </c>
    </row>
    <row r="24" spans="1:94" s="23" customFormat="1" ht="18.75" customHeight="1">
      <c r="A24" s="3"/>
      <c r="B24" s="25"/>
      <c r="C24" s="80"/>
      <c r="D24" s="156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10"/>
      <c r="AC24" s="3"/>
      <c r="AE24" s="230">
        <f t="shared" si="2"/>
        <v>518</v>
      </c>
      <c r="AF24" s="230">
        <f t="shared" si="0"/>
        <v>547</v>
      </c>
      <c r="AG24" s="221" t="str">
        <f t="shared" si="3"/>
        <v/>
      </c>
      <c r="AH24" s="174" t="str">
        <f>IF(AH23="","",IF(工事進捗状況報告書!$AH$33&lt;AE24,"",IF(AH23&lt;12,AH23+1,AH23+1-12)))</f>
        <v/>
      </c>
      <c r="AI24" s="382"/>
      <c r="AJ24" s="383"/>
      <c r="AK24" s="219"/>
      <c r="AM24" s="25"/>
      <c r="AN24" s="80"/>
      <c r="AO24" s="157"/>
      <c r="AP24" s="101"/>
      <c r="AQ24" s="43"/>
      <c r="AR24" s="101"/>
      <c r="AS24" s="43"/>
      <c r="AT24" s="101"/>
      <c r="AU24" s="43"/>
      <c r="AV24" s="101"/>
      <c r="AW24" s="43"/>
      <c r="AX24" s="101"/>
      <c r="AY24" s="46"/>
      <c r="AZ24" s="101"/>
      <c r="BA24" s="43"/>
      <c r="BB24" s="101"/>
      <c r="BC24" s="43"/>
      <c r="BD24" s="101"/>
      <c r="BE24" s="43"/>
      <c r="BF24" s="101"/>
      <c r="BG24" s="43"/>
      <c r="BH24" s="101"/>
      <c r="BI24" s="43"/>
      <c r="BJ24" s="101"/>
      <c r="BK24" s="43"/>
      <c r="BL24" s="101"/>
      <c r="BM24" s="46"/>
      <c r="BN24" s="101"/>
      <c r="BO24" s="43"/>
      <c r="BP24" s="101"/>
      <c r="BQ24" s="43"/>
      <c r="BR24" s="101"/>
      <c r="BS24" s="43"/>
      <c r="BT24" s="101"/>
      <c r="BU24" s="43"/>
      <c r="BV24" s="101"/>
      <c r="BW24" s="46"/>
      <c r="BX24" s="101"/>
      <c r="BY24" s="43"/>
      <c r="BZ24" s="101"/>
      <c r="CA24" s="43"/>
      <c r="CB24" s="101"/>
      <c r="CC24" s="43"/>
      <c r="CD24" s="101"/>
      <c r="CE24" s="43"/>
      <c r="CF24" s="101"/>
      <c r="CG24" s="43"/>
      <c r="CH24" s="101"/>
      <c r="CI24" s="43"/>
      <c r="CJ24" s="101"/>
      <c r="CK24" s="46"/>
      <c r="CL24" s="216"/>
      <c r="CM24" s="184" t="str">
        <f t="shared" si="4"/>
        <v/>
      </c>
      <c r="CN24" s="186" t="str">
        <f>BX27</f>
        <v/>
      </c>
      <c r="CO24" s="238" t="str">
        <f>BX28</f>
        <v/>
      </c>
    </row>
    <row r="25" spans="1:94" ht="18.75" customHeight="1">
      <c r="A25" s="2"/>
      <c r="B25" s="25"/>
      <c r="C25" s="80"/>
      <c r="D25" s="156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10"/>
      <c r="AC25" s="2"/>
      <c r="AE25" s="230">
        <f t="shared" si="2"/>
        <v>548</v>
      </c>
      <c r="AF25" s="230">
        <f t="shared" si="0"/>
        <v>578</v>
      </c>
      <c r="AG25" s="221" t="str">
        <f t="shared" si="3"/>
        <v/>
      </c>
      <c r="AH25" s="174" t="str">
        <f>IF(AH24="","",IF(工事進捗状況報告書!$AH$33&lt;AE25,"",IF(AH24&lt;12,AH24+1,AH24+1-12)))</f>
        <v/>
      </c>
      <c r="AI25" s="382"/>
      <c r="AJ25" s="383"/>
      <c r="AK25" s="218"/>
      <c r="AM25" s="25"/>
      <c r="AN25" s="80"/>
      <c r="AO25" s="157">
        <v>10</v>
      </c>
      <c r="AP25" s="100"/>
      <c r="AQ25" s="96"/>
      <c r="AR25" s="100"/>
      <c r="AS25" s="96"/>
      <c r="AT25" s="100"/>
      <c r="AU25" s="96"/>
      <c r="AV25" s="100"/>
      <c r="AW25" s="96"/>
      <c r="AX25" s="100"/>
      <c r="AY25" s="97"/>
      <c r="AZ25" s="100"/>
      <c r="BA25" s="96"/>
      <c r="BB25" s="100"/>
      <c r="BC25" s="96"/>
      <c r="BD25" s="100"/>
      <c r="BE25" s="96"/>
      <c r="BF25" s="100"/>
      <c r="BG25" s="96"/>
      <c r="BH25" s="100"/>
      <c r="BI25" s="96"/>
      <c r="BJ25" s="100"/>
      <c r="BK25" s="96"/>
      <c r="BL25" s="100"/>
      <c r="BM25" s="97"/>
      <c r="BN25" s="100"/>
      <c r="BO25" s="96"/>
      <c r="BP25" s="100"/>
      <c r="BQ25" s="96"/>
      <c r="BR25" s="100"/>
      <c r="BS25" s="96"/>
      <c r="BT25" s="100"/>
      <c r="BU25" s="96"/>
      <c r="BV25" s="100"/>
      <c r="BW25" s="97"/>
      <c r="BX25" s="100"/>
      <c r="BY25" s="96"/>
      <c r="BZ25" s="100"/>
      <c r="CA25" s="96"/>
      <c r="CB25" s="100"/>
      <c r="CC25" s="96"/>
      <c r="CD25" s="100"/>
      <c r="CE25" s="96"/>
      <c r="CF25" s="100"/>
      <c r="CG25" s="96"/>
      <c r="CH25" s="100"/>
      <c r="CI25" s="96"/>
      <c r="CJ25" s="100"/>
      <c r="CK25" s="97"/>
      <c r="CL25" s="215"/>
      <c r="CM25" s="184" t="str">
        <f t="shared" si="4"/>
        <v/>
      </c>
      <c r="CN25" s="186" t="str">
        <f>BZ27</f>
        <v/>
      </c>
      <c r="CO25" s="238" t="str">
        <f>BZ28</f>
        <v/>
      </c>
    </row>
    <row r="26" spans="1:94" ht="18.75" customHeight="1">
      <c r="A26" s="2"/>
      <c r="B26" s="16"/>
      <c r="C26" s="80"/>
      <c r="D26" s="80"/>
      <c r="E26" s="202"/>
      <c r="F26" s="202"/>
      <c r="G26" s="202"/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10"/>
      <c r="AC26" s="2"/>
      <c r="AE26" s="230">
        <f t="shared" si="2"/>
        <v>579</v>
      </c>
      <c r="AF26" s="230">
        <f t="shared" si="0"/>
        <v>609</v>
      </c>
      <c r="AG26" s="221" t="str">
        <f t="shared" si="3"/>
        <v/>
      </c>
      <c r="AH26" s="174" t="str">
        <f>IF(AH25="","",IF(工事進捗状況報告書!$AH$33&lt;AE26,"",IF(AH25&lt;12,AH25+1,AH25+1-12)))</f>
        <v/>
      </c>
      <c r="AI26" s="382"/>
      <c r="AJ26" s="383"/>
      <c r="AK26" s="218"/>
      <c r="AM26" s="19"/>
      <c r="AN26" s="81"/>
      <c r="AO26" s="82"/>
      <c r="AP26" s="101"/>
      <c r="AQ26" s="43"/>
      <c r="AR26" s="101"/>
      <c r="AS26" s="43"/>
      <c r="AT26" s="101"/>
      <c r="AU26" s="43"/>
      <c r="AV26" s="101"/>
      <c r="AW26" s="43"/>
      <c r="AX26" s="101"/>
      <c r="AY26" s="46"/>
      <c r="AZ26" s="101"/>
      <c r="BA26" s="43"/>
      <c r="BB26" s="101"/>
      <c r="BC26" s="43"/>
      <c r="BD26" s="101"/>
      <c r="BE26" s="43"/>
      <c r="BF26" s="101"/>
      <c r="BG26" s="43"/>
      <c r="BH26" s="101"/>
      <c r="BI26" s="43"/>
      <c r="BJ26" s="101"/>
      <c r="BK26" s="43"/>
      <c r="BL26" s="101"/>
      <c r="BM26" s="46"/>
      <c r="BN26" s="101"/>
      <c r="BO26" s="43"/>
      <c r="BP26" s="101"/>
      <c r="BQ26" s="43"/>
      <c r="BR26" s="101"/>
      <c r="BS26" s="43"/>
      <c r="BT26" s="101"/>
      <c r="BU26" s="43"/>
      <c r="BV26" s="101"/>
      <c r="BW26" s="46"/>
      <c r="BX26" s="101"/>
      <c r="BY26" s="43"/>
      <c r="BZ26" s="101"/>
      <c r="CA26" s="43"/>
      <c r="CB26" s="101"/>
      <c r="CC26" s="43"/>
      <c r="CD26" s="101"/>
      <c r="CE26" s="43"/>
      <c r="CF26" s="101"/>
      <c r="CG26" s="43"/>
      <c r="CH26" s="101"/>
      <c r="CI26" s="43"/>
      <c r="CJ26" s="101"/>
      <c r="CK26" s="46"/>
      <c r="CL26" s="215"/>
      <c r="CM26" s="184" t="str">
        <f t="shared" si="4"/>
        <v/>
      </c>
      <c r="CN26" s="186" t="str">
        <f>CB27</f>
        <v/>
      </c>
      <c r="CO26" s="238" t="str">
        <f>CB28</f>
        <v/>
      </c>
    </row>
    <row r="27" spans="1:94" ht="18.75" customHeight="1">
      <c r="A27" s="3"/>
      <c r="B27" s="412"/>
      <c r="C27" s="413"/>
      <c r="D27" s="413"/>
      <c r="E27" s="428"/>
      <c r="F27" s="428"/>
      <c r="G27" s="428"/>
      <c r="H27" s="428"/>
      <c r="I27" s="428"/>
      <c r="J27" s="428"/>
      <c r="K27" s="428"/>
      <c r="L27" s="428"/>
      <c r="M27" s="428"/>
      <c r="N27" s="428"/>
      <c r="O27" s="428"/>
      <c r="P27" s="428"/>
      <c r="Q27" s="428"/>
      <c r="R27" s="428"/>
      <c r="S27" s="428"/>
      <c r="T27" s="428"/>
      <c r="U27" s="428"/>
      <c r="V27" s="428"/>
      <c r="W27" s="428"/>
      <c r="X27" s="428"/>
      <c r="Y27" s="428"/>
      <c r="Z27" s="428"/>
      <c r="AA27" s="428"/>
      <c r="AB27" s="452"/>
      <c r="AC27" s="154"/>
      <c r="AE27" s="230">
        <f t="shared" si="2"/>
        <v>610</v>
      </c>
      <c r="AF27" s="230">
        <f t="shared" si="0"/>
        <v>639</v>
      </c>
      <c r="AG27" s="221" t="str">
        <f t="shared" ref="AG27:AG30" si="5">IF(AH27="","",IF(AH27=1,AG26+1,AG26))</f>
        <v/>
      </c>
      <c r="AH27" s="174" t="str">
        <f>IF(AH26="","",IF(工事進捗状況報告書!$AH$33&lt;AE27,"",IF(AH26&lt;12,AH26+1,AH26+1-12)))</f>
        <v/>
      </c>
      <c r="AI27" s="382"/>
      <c r="AJ27" s="383"/>
      <c r="AK27" s="218"/>
      <c r="AM27" s="390" t="s">
        <v>78</v>
      </c>
      <c r="AN27" s="391"/>
      <c r="AO27" s="392"/>
      <c r="AP27" s="372">
        <f>予定出来高表!F41</f>
        <v>0</v>
      </c>
      <c r="AQ27" s="373"/>
      <c r="AR27" s="372" t="str">
        <f>IF(AR29="","",予定出来高表!H41)</f>
        <v/>
      </c>
      <c r="AS27" s="373"/>
      <c r="AT27" s="372" t="str">
        <f>IF(AT29="","",予定出来高表!J41)</f>
        <v/>
      </c>
      <c r="AU27" s="373"/>
      <c r="AV27" s="372" t="str">
        <f>IF(AV29="","",予定出来高表!L41)</f>
        <v/>
      </c>
      <c r="AW27" s="373"/>
      <c r="AX27" s="372" t="str">
        <f>IF(AX29="","",予定出来高表!N41)</f>
        <v/>
      </c>
      <c r="AY27" s="373"/>
      <c r="AZ27" s="372" t="str">
        <f>IF(AZ29="","",予定出来高表!P41)</f>
        <v/>
      </c>
      <c r="BA27" s="373"/>
      <c r="BB27" s="372" t="str">
        <f>IF(BB29="","",予定出来高表!R41)</f>
        <v/>
      </c>
      <c r="BC27" s="373"/>
      <c r="BD27" s="372" t="str">
        <f>IF(BD29="","",予定出来高表!T41)</f>
        <v/>
      </c>
      <c r="BE27" s="373"/>
      <c r="BF27" s="372" t="str">
        <f>IF(BF29="","",予定出来高表!V41)</f>
        <v/>
      </c>
      <c r="BG27" s="373"/>
      <c r="BH27" s="372" t="str">
        <f>IF(BH29="","",予定出来高表!X41)</f>
        <v/>
      </c>
      <c r="BI27" s="373"/>
      <c r="BJ27" s="372" t="str">
        <f>IF(BJ29="","",予定出来高表!Z41)</f>
        <v/>
      </c>
      <c r="BK27" s="373"/>
      <c r="BL27" s="372" t="str">
        <f>IF(BL29="","",予定出来高表!AB41)</f>
        <v/>
      </c>
      <c r="BM27" s="373"/>
      <c r="BN27" s="372" t="str">
        <f>IF(BN29="","",予定出来高表!AD41)</f>
        <v/>
      </c>
      <c r="BO27" s="373"/>
      <c r="BP27" s="372" t="str">
        <f>IF(BP29="","",予定出来高表!AF41)</f>
        <v/>
      </c>
      <c r="BQ27" s="373"/>
      <c r="BR27" s="372" t="str">
        <f>IF(BR29="","",予定出来高表!AH41)</f>
        <v/>
      </c>
      <c r="BS27" s="373"/>
      <c r="BT27" s="372" t="str">
        <f>IF(BT29="","",予定出来高表!AJ41)</f>
        <v/>
      </c>
      <c r="BU27" s="373"/>
      <c r="BV27" s="372" t="str">
        <f>IF(BV29="","",予定出来高表!AL41)</f>
        <v/>
      </c>
      <c r="BW27" s="373"/>
      <c r="BX27" s="372" t="str">
        <f>IF(BX29="","",予定出来高表!AN41)</f>
        <v/>
      </c>
      <c r="BY27" s="373"/>
      <c r="BZ27" s="372" t="str">
        <f>IF(BZ29="","",予定出来高表!AP41)</f>
        <v/>
      </c>
      <c r="CA27" s="373"/>
      <c r="CB27" s="372" t="str">
        <f>IF(CB29="","",予定出来高表!AR41)</f>
        <v/>
      </c>
      <c r="CC27" s="373"/>
      <c r="CD27" s="372" t="str">
        <f>IF(CD29="","",予定出来高表!AT41)</f>
        <v/>
      </c>
      <c r="CE27" s="373"/>
      <c r="CF27" s="372" t="str">
        <f>IF(CF29="","",予定出来高表!AV41)</f>
        <v/>
      </c>
      <c r="CG27" s="373"/>
      <c r="CH27" s="372" t="str">
        <f>IF(CH29="","",予定出来高表!AX41)</f>
        <v/>
      </c>
      <c r="CI27" s="373"/>
      <c r="CJ27" s="372" t="str">
        <f>IF(CJ29="","",予定出来高表!AZ41)</f>
        <v/>
      </c>
      <c r="CK27" s="373"/>
      <c r="CL27" s="215"/>
      <c r="CM27" s="184" t="str">
        <f t="shared" si="4"/>
        <v/>
      </c>
      <c r="CN27" s="186" t="str">
        <f>CD27</f>
        <v/>
      </c>
      <c r="CO27" s="238" t="str">
        <f>CD28</f>
        <v/>
      </c>
    </row>
    <row r="28" spans="1:94" ht="18.75" customHeight="1">
      <c r="A28" s="3"/>
      <c r="B28" s="412"/>
      <c r="C28" s="413"/>
      <c r="D28" s="413"/>
      <c r="E28" s="351"/>
      <c r="F28" s="351"/>
      <c r="G28" s="351"/>
      <c r="H28" s="351"/>
      <c r="I28" s="351"/>
      <c r="J28" s="351"/>
      <c r="K28" s="351"/>
      <c r="L28" s="351"/>
      <c r="M28" s="351"/>
      <c r="N28" s="351"/>
      <c r="O28" s="351"/>
      <c r="P28" s="351"/>
      <c r="Q28" s="351"/>
      <c r="R28" s="351"/>
      <c r="S28" s="351"/>
      <c r="T28" s="351"/>
      <c r="U28" s="351"/>
      <c r="V28" s="351"/>
      <c r="W28" s="351"/>
      <c r="X28" s="351"/>
      <c r="Y28" s="351"/>
      <c r="Z28" s="351"/>
      <c r="AA28" s="351"/>
      <c r="AB28" s="450"/>
      <c r="AC28" s="3"/>
      <c r="AE28" s="230">
        <f t="shared" si="2"/>
        <v>640</v>
      </c>
      <c r="AF28" s="230">
        <f t="shared" si="0"/>
        <v>670</v>
      </c>
      <c r="AG28" s="221" t="str">
        <f t="shared" si="5"/>
        <v/>
      </c>
      <c r="AH28" s="174" t="str">
        <f>IF(AH27="","",IF(工事進捗状況報告書!$AH$33&lt;AE28,"",IF(AH27&lt;12,AH27+1,AH27+1-12)))</f>
        <v/>
      </c>
      <c r="AI28" s="382"/>
      <c r="AJ28" s="383"/>
      <c r="AK28" s="218"/>
      <c r="AM28" s="390" t="s">
        <v>79</v>
      </c>
      <c r="AN28" s="391"/>
      <c r="AO28" s="392"/>
      <c r="AP28" s="374">
        <f>AI7</f>
        <v>0</v>
      </c>
      <c r="AQ28" s="375"/>
      <c r="AR28" s="374" t="str">
        <f>IF(AI8="","",AI8)</f>
        <v/>
      </c>
      <c r="AS28" s="375"/>
      <c r="AT28" s="374" t="str">
        <f>IF(AI9="","",AI9)</f>
        <v/>
      </c>
      <c r="AU28" s="375"/>
      <c r="AV28" s="374" t="str">
        <f>IF(AI10="","",AI10)</f>
        <v/>
      </c>
      <c r="AW28" s="375"/>
      <c r="AX28" s="374" t="str">
        <f>IF(AI11="","",AI11)</f>
        <v/>
      </c>
      <c r="AY28" s="375"/>
      <c r="AZ28" s="374" t="str">
        <f>IF(AI12="","",AI12)</f>
        <v/>
      </c>
      <c r="BA28" s="375"/>
      <c r="BB28" s="374" t="str">
        <f>IF(AI13="","",AI13)</f>
        <v/>
      </c>
      <c r="BC28" s="375"/>
      <c r="BD28" s="374" t="str">
        <f>IF(AI14="","",AI14)</f>
        <v/>
      </c>
      <c r="BE28" s="375"/>
      <c r="BF28" s="374" t="str">
        <f>IF(AI15="","",AI15)</f>
        <v/>
      </c>
      <c r="BG28" s="375"/>
      <c r="BH28" s="374" t="str">
        <f>IF(AI16="","",AI16)</f>
        <v/>
      </c>
      <c r="BI28" s="375"/>
      <c r="BJ28" s="374" t="str">
        <f>IF(AI17="","",AI17)</f>
        <v/>
      </c>
      <c r="BK28" s="375"/>
      <c r="BL28" s="374" t="str">
        <f>IF(AI18="","",AI18)</f>
        <v/>
      </c>
      <c r="BM28" s="375"/>
      <c r="BN28" s="374" t="str">
        <f>IF(AI19="","",AI19)</f>
        <v/>
      </c>
      <c r="BO28" s="375"/>
      <c r="BP28" s="374" t="str">
        <f>IF(AI20="","",AI20)</f>
        <v/>
      </c>
      <c r="BQ28" s="375"/>
      <c r="BR28" s="374" t="str">
        <f>IF(AI21="","",AI21)</f>
        <v/>
      </c>
      <c r="BS28" s="375"/>
      <c r="BT28" s="374" t="str">
        <f>IF(AI22="","",AI22)</f>
        <v/>
      </c>
      <c r="BU28" s="375"/>
      <c r="BV28" s="374" t="str">
        <f>IF(AI23="","",AI23)</f>
        <v/>
      </c>
      <c r="BW28" s="375"/>
      <c r="BX28" s="374" t="str">
        <f>IF(AI24="","",AI24)</f>
        <v/>
      </c>
      <c r="BY28" s="375"/>
      <c r="BZ28" s="374" t="str">
        <f>IF(AI25="","",AI25)</f>
        <v/>
      </c>
      <c r="CA28" s="375"/>
      <c r="CB28" s="374" t="str">
        <f>IF(AI26="","",AI26)</f>
        <v/>
      </c>
      <c r="CC28" s="375"/>
      <c r="CD28" s="374" t="str">
        <f>IF(AI27="","",AI27)</f>
        <v/>
      </c>
      <c r="CE28" s="375"/>
      <c r="CF28" s="374" t="str">
        <f>IF(AI28="","",AI28)</f>
        <v/>
      </c>
      <c r="CG28" s="375"/>
      <c r="CH28" s="374" t="str">
        <f>IF(AI29="","",AI29)</f>
        <v/>
      </c>
      <c r="CI28" s="375"/>
      <c r="CJ28" s="374" t="str">
        <f>IF(AI30="","",AI30)</f>
        <v/>
      </c>
      <c r="CK28" s="375"/>
      <c r="CL28" s="215"/>
      <c r="CM28" s="184" t="str">
        <f t="shared" si="4"/>
        <v/>
      </c>
      <c r="CN28" s="186" t="str">
        <f>CF27</f>
        <v/>
      </c>
      <c r="CO28" s="238" t="str">
        <f>CF28</f>
        <v/>
      </c>
    </row>
    <row r="29" spans="1:94" ht="18.75" customHeight="1">
      <c r="A29" s="2"/>
      <c r="B29" s="25"/>
      <c r="C29" s="154"/>
      <c r="D29" s="154"/>
      <c r="E29" s="305"/>
      <c r="F29" s="305"/>
      <c r="G29" s="420"/>
      <c r="H29" s="420"/>
      <c r="I29" s="420"/>
      <c r="J29" s="420"/>
      <c r="K29" s="420"/>
      <c r="L29" s="420"/>
      <c r="M29" s="420"/>
      <c r="N29" s="420"/>
      <c r="O29" s="420"/>
      <c r="P29" s="420"/>
      <c r="Q29" s="420"/>
      <c r="R29" s="420"/>
      <c r="S29" s="420"/>
      <c r="T29" s="420"/>
      <c r="U29" s="420"/>
      <c r="V29" s="420"/>
      <c r="W29" s="420"/>
      <c r="X29" s="420"/>
      <c r="Y29" s="420"/>
      <c r="Z29" s="420"/>
      <c r="AA29" s="420"/>
      <c r="AB29" s="449"/>
      <c r="AC29" s="154"/>
      <c r="AE29" s="230">
        <f t="shared" si="2"/>
        <v>671</v>
      </c>
      <c r="AF29" s="230">
        <f t="shared" si="0"/>
        <v>700</v>
      </c>
      <c r="AG29" s="221" t="str">
        <f t="shared" si="5"/>
        <v/>
      </c>
      <c r="AH29" s="174" t="str">
        <f>IF(AH28="","",IF(工事進捗状況報告書!$AH$33&lt;AE29,"",IF(AH28&lt;12,AH28+1,AH28+1-12)))</f>
        <v/>
      </c>
      <c r="AI29" s="382"/>
      <c r="AJ29" s="383"/>
      <c r="AK29" s="218"/>
      <c r="AM29" s="199" t="s">
        <v>77</v>
      </c>
      <c r="AN29" s="191"/>
      <c r="AO29" s="192"/>
      <c r="AP29" s="393">
        <f>MONTH(工事進捗状況報告書!R33)</f>
        <v>1</v>
      </c>
      <c r="AQ29" s="394"/>
      <c r="AR29" s="368" t="str">
        <f>AH8</f>
        <v/>
      </c>
      <c r="AS29" s="369"/>
      <c r="AT29" s="368" t="str">
        <f>AH9</f>
        <v/>
      </c>
      <c r="AU29" s="369"/>
      <c r="AV29" s="368" t="str">
        <f>AH10</f>
        <v/>
      </c>
      <c r="AW29" s="369"/>
      <c r="AX29" s="368" t="str">
        <f>AH11</f>
        <v/>
      </c>
      <c r="AY29" s="369"/>
      <c r="AZ29" s="368" t="str">
        <f>AH12</f>
        <v/>
      </c>
      <c r="BA29" s="369"/>
      <c r="BB29" s="368" t="str">
        <f>AH13</f>
        <v/>
      </c>
      <c r="BC29" s="369"/>
      <c r="BD29" s="368" t="str">
        <f>AH14</f>
        <v/>
      </c>
      <c r="BE29" s="369"/>
      <c r="BF29" s="368" t="str">
        <f>AH15</f>
        <v/>
      </c>
      <c r="BG29" s="369"/>
      <c r="BH29" s="368" t="str">
        <f>AH16</f>
        <v/>
      </c>
      <c r="BI29" s="369"/>
      <c r="BJ29" s="368" t="str">
        <f>AH17</f>
        <v/>
      </c>
      <c r="BK29" s="369"/>
      <c r="BL29" s="368" t="str">
        <f>AH18</f>
        <v/>
      </c>
      <c r="BM29" s="369"/>
      <c r="BN29" s="368" t="str">
        <f>AH19</f>
        <v/>
      </c>
      <c r="BO29" s="369"/>
      <c r="BP29" s="368" t="str">
        <f>AH20</f>
        <v/>
      </c>
      <c r="BQ29" s="369"/>
      <c r="BR29" s="368" t="str">
        <f>AH21</f>
        <v/>
      </c>
      <c r="BS29" s="369"/>
      <c r="BT29" s="368" t="str">
        <f>AH22</f>
        <v/>
      </c>
      <c r="BU29" s="369"/>
      <c r="BV29" s="368" t="str">
        <f>AH23</f>
        <v/>
      </c>
      <c r="BW29" s="369"/>
      <c r="BX29" s="368" t="str">
        <f>AH24</f>
        <v/>
      </c>
      <c r="BY29" s="369"/>
      <c r="BZ29" s="368" t="str">
        <f>AH25</f>
        <v/>
      </c>
      <c r="CA29" s="369"/>
      <c r="CB29" s="368" t="str">
        <f>AH26</f>
        <v/>
      </c>
      <c r="CC29" s="369"/>
      <c r="CD29" s="368" t="str">
        <f>AH27</f>
        <v/>
      </c>
      <c r="CE29" s="369"/>
      <c r="CF29" s="368" t="str">
        <f>AH28</f>
        <v/>
      </c>
      <c r="CG29" s="369"/>
      <c r="CH29" s="368" t="str">
        <f>AH29</f>
        <v/>
      </c>
      <c r="CI29" s="369"/>
      <c r="CJ29" s="368" t="str">
        <f>AH30</f>
        <v/>
      </c>
      <c r="CK29" s="369"/>
      <c r="CL29" s="215"/>
      <c r="CM29" s="184" t="str">
        <f t="shared" si="4"/>
        <v/>
      </c>
      <c r="CN29" s="186" t="str">
        <f>CH27</f>
        <v/>
      </c>
      <c r="CO29" s="238" t="str">
        <f>CH28</f>
        <v/>
      </c>
    </row>
    <row r="30" spans="1:94" ht="18.75" customHeight="1" thickBot="1">
      <c r="A30" s="2"/>
      <c r="B30" s="16"/>
      <c r="C30" s="17"/>
      <c r="D30" s="17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1"/>
      <c r="P30" s="351"/>
      <c r="Q30" s="351"/>
      <c r="R30" s="351"/>
      <c r="S30" s="351"/>
      <c r="T30" s="351"/>
      <c r="U30" s="351"/>
      <c r="V30" s="351"/>
      <c r="W30" s="351"/>
      <c r="X30" s="351"/>
      <c r="Y30" s="351"/>
      <c r="Z30" s="351"/>
      <c r="AA30" s="351"/>
      <c r="AB30" s="450"/>
      <c r="AC30" s="2"/>
      <c r="AE30" s="230">
        <f t="shared" si="2"/>
        <v>701</v>
      </c>
      <c r="AF30" s="230">
        <f t="shared" si="0"/>
        <v>731</v>
      </c>
      <c r="AG30" s="222" t="str">
        <f t="shared" si="5"/>
        <v/>
      </c>
      <c r="AH30" s="223" t="str">
        <f>IF(AH29="","",IF(工事進捗状況報告書!$AH$33&lt;AE30,"",IF(AH29&lt;12,AH29+1,AH29+1-12)))</f>
        <v/>
      </c>
      <c r="AI30" s="384"/>
      <c r="AJ30" s="385"/>
      <c r="AK30" s="218"/>
      <c r="AM30" s="200"/>
      <c r="AN30" s="193"/>
      <c r="AO30" s="194"/>
      <c r="AP30" s="370" t="s">
        <v>18</v>
      </c>
      <c r="AQ30" s="371"/>
      <c r="AR30" s="370" t="s">
        <v>18</v>
      </c>
      <c r="AS30" s="371"/>
      <c r="AT30" s="370" t="s">
        <v>18</v>
      </c>
      <c r="AU30" s="371"/>
      <c r="AV30" s="370" t="s">
        <v>18</v>
      </c>
      <c r="AW30" s="371"/>
      <c r="AX30" s="370" t="s">
        <v>18</v>
      </c>
      <c r="AY30" s="371"/>
      <c r="AZ30" s="370" t="s">
        <v>18</v>
      </c>
      <c r="BA30" s="371"/>
      <c r="BB30" s="370" t="s">
        <v>18</v>
      </c>
      <c r="BC30" s="371"/>
      <c r="BD30" s="370" t="s">
        <v>18</v>
      </c>
      <c r="BE30" s="371"/>
      <c r="BF30" s="370" t="s">
        <v>18</v>
      </c>
      <c r="BG30" s="371"/>
      <c r="BH30" s="370" t="s">
        <v>18</v>
      </c>
      <c r="BI30" s="371"/>
      <c r="BJ30" s="370" t="s">
        <v>18</v>
      </c>
      <c r="BK30" s="371"/>
      <c r="BL30" s="370" t="s">
        <v>18</v>
      </c>
      <c r="BM30" s="371"/>
      <c r="BN30" s="370" t="s">
        <v>18</v>
      </c>
      <c r="BO30" s="371"/>
      <c r="BP30" s="370" t="s">
        <v>18</v>
      </c>
      <c r="BQ30" s="371"/>
      <c r="BR30" s="370" t="s">
        <v>18</v>
      </c>
      <c r="BS30" s="371"/>
      <c r="BT30" s="370" t="s">
        <v>18</v>
      </c>
      <c r="BU30" s="371"/>
      <c r="BV30" s="370" t="s">
        <v>18</v>
      </c>
      <c r="BW30" s="371"/>
      <c r="BX30" s="370" t="s">
        <v>18</v>
      </c>
      <c r="BY30" s="371"/>
      <c r="BZ30" s="370" t="s">
        <v>18</v>
      </c>
      <c r="CA30" s="371"/>
      <c r="CB30" s="370" t="s">
        <v>18</v>
      </c>
      <c r="CC30" s="371"/>
      <c r="CD30" s="370" t="s">
        <v>18</v>
      </c>
      <c r="CE30" s="371"/>
      <c r="CF30" s="370" t="s">
        <v>18</v>
      </c>
      <c r="CG30" s="371"/>
      <c r="CH30" s="370" t="s">
        <v>18</v>
      </c>
      <c r="CI30" s="371"/>
      <c r="CJ30" s="370" t="s">
        <v>18</v>
      </c>
      <c r="CK30" s="371"/>
      <c r="CL30" s="215"/>
      <c r="CM30" s="242" t="str">
        <f t="shared" si="4"/>
        <v/>
      </c>
      <c r="CN30" s="188" t="str">
        <f>CJ27</f>
        <v/>
      </c>
      <c r="CO30" s="239" t="str">
        <f>CJ28</f>
        <v/>
      </c>
    </row>
    <row r="31" spans="1:94" ht="18.7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211"/>
      <c r="AC31" s="2"/>
      <c r="AK31" s="218"/>
      <c r="AL31" s="111"/>
      <c r="AM31" s="201"/>
      <c r="AN31" s="195"/>
      <c r="AO31" s="196" t="s">
        <v>18</v>
      </c>
      <c r="AP31" s="478" t="str">
        <f>IF(工事進捗状況報告書!R33=0,"令和　年",TEXT(AE7,"ggge年"))</f>
        <v>令和　年</v>
      </c>
      <c r="AQ31" s="461"/>
      <c r="AR31" s="461" t="str">
        <f>IF(AR29=1,TEXT(AE8,"ggge年"),"")</f>
        <v/>
      </c>
      <c r="AS31" s="461"/>
      <c r="AT31" s="461" t="str">
        <f>IF(AT29=1,TEXT(AE9,"ggge年"),"")</f>
        <v/>
      </c>
      <c r="AU31" s="461"/>
      <c r="AV31" s="461" t="str">
        <f>IF(AV29=1,TEXT(AE10,"ggge年"),"")</f>
        <v/>
      </c>
      <c r="AW31" s="461"/>
      <c r="AX31" s="461" t="str">
        <f>IF(AX29=1,TEXT(AE11,"ggge年"),"")</f>
        <v/>
      </c>
      <c r="AY31" s="461"/>
      <c r="AZ31" s="461" t="str">
        <f>IF(AZ29=1,TEXT(AE12,"ggge年"),"")</f>
        <v/>
      </c>
      <c r="BA31" s="461"/>
      <c r="BB31" s="461" t="str">
        <f>IF(BB29=1,TEXT(AE13,"ggge年"),"")</f>
        <v/>
      </c>
      <c r="BC31" s="461"/>
      <c r="BD31" s="461" t="str">
        <f>IF(BD29=1,TEXT(AE14,"ggge年"),"")</f>
        <v/>
      </c>
      <c r="BE31" s="461"/>
      <c r="BF31" s="461" t="str">
        <f>IF(BF29=1,TEXT(AE15,"ggge年"),"")</f>
        <v/>
      </c>
      <c r="BG31" s="461"/>
      <c r="BH31" s="461" t="str">
        <f>IF(BH29=1,TEXT(AE16,"ggge年"),"")</f>
        <v/>
      </c>
      <c r="BI31" s="461"/>
      <c r="BJ31" s="461" t="str">
        <f>IF(BJ29=1,TEXT(AE17,"ggge年"),"")</f>
        <v/>
      </c>
      <c r="BK31" s="461"/>
      <c r="BL31" s="461" t="str">
        <f>IF(BL29=1,TEXT(AE18,"ggge年"),"")</f>
        <v/>
      </c>
      <c r="BM31" s="461"/>
      <c r="BN31" s="461" t="str">
        <f>IF(BN29=1,TEXT(AE19,"ggge年"),"")</f>
        <v/>
      </c>
      <c r="BO31" s="461"/>
      <c r="BP31" s="461" t="str">
        <f>IF(BP29=1,TEXT(AE20,"ggge年"),"")</f>
        <v/>
      </c>
      <c r="BQ31" s="461"/>
      <c r="BR31" s="461" t="str">
        <f>IF(BR29=1,TEXT(AE21,"ggge年"),"")</f>
        <v/>
      </c>
      <c r="BS31" s="461"/>
      <c r="BT31" s="461" t="str">
        <f>IF(BT29=1,TEXT(AE22,"ggge年"),"")</f>
        <v/>
      </c>
      <c r="BU31" s="461"/>
      <c r="BV31" s="461" t="str">
        <f>IF(BV29=1,TEXT(AE23,"ggge年"),"")</f>
        <v/>
      </c>
      <c r="BW31" s="461"/>
      <c r="BX31" s="461" t="str">
        <f>IF(BX29=1,TEXT(AE24,"ggge年"),"")</f>
        <v/>
      </c>
      <c r="BY31" s="461"/>
      <c r="BZ31" s="461" t="str">
        <f>IF(BZ29=1,TEXT(AE25,"ggge年"),"")</f>
        <v/>
      </c>
      <c r="CA31" s="461"/>
      <c r="CB31" s="461" t="str">
        <f>IF(CB29=1,TEXT(AE26,"ggge年"),"")</f>
        <v/>
      </c>
      <c r="CC31" s="461"/>
      <c r="CD31" s="461" t="str">
        <f>IF(CD29=1,TEXT(AE27,"ggge年"),"")</f>
        <v/>
      </c>
      <c r="CE31" s="461"/>
      <c r="CF31" s="461" t="str">
        <f>IF(CF29=1,TEXT(AE28,"ggge年"),"")</f>
        <v/>
      </c>
      <c r="CG31" s="461"/>
      <c r="CH31" s="461" t="str">
        <f>IF(CH29=1,TEXT(AE29,"ggge年"),"")</f>
        <v/>
      </c>
      <c r="CI31" s="461"/>
      <c r="CJ31" s="461" t="str">
        <f>IF(CJ29=1,TEXT(AE30,"ggge年"),"")</f>
        <v/>
      </c>
      <c r="CK31" s="473"/>
      <c r="CL31" s="215"/>
    </row>
    <row r="32" spans="1:94" ht="18.75" customHeight="1">
      <c r="A32" s="2"/>
      <c r="B32" s="212" t="s">
        <v>103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213"/>
      <c r="AC32" s="2"/>
      <c r="AL32" s="168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</row>
    <row r="33" spans="1:53" ht="18.75" customHeight="1">
      <c r="A33" s="3"/>
      <c r="B33" s="149" t="s">
        <v>74</v>
      </c>
      <c r="C33" s="131"/>
      <c r="D33" s="131"/>
      <c r="E33" s="131"/>
      <c r="F33" s="131"/>
      <c r="G33" s="131"/>
      <c r="H33" s="132"/>
      <c r="I33" s="108"/>
      <c r="J33" s="86"/>
      <c r="K33" s="86"/>
      <c r="L33" s="86"/>
      <c r="M33" s="86"/>
      <c r="N33" s="86"/>
      <c r="O33" s="86"/>
      <c r="P33" s="107"/>
      <c r="Q33" s="438" t="s">
        <v>75</v>
      </c>
      <c r="R33" s="439"/>
      <c r="S33" s="439"/>
      <c r="T33" s="439"/>
      <c r="U33" s="439"/>
      <c r="V33" s="440"/>
      <c r="W33" s="414" t="s">
        <v>114</v>
      </c>
      <c r="X33" s="415"/>
      <c r="Y33" s="416"/>
      <c r="Z33" s="417" t="s">
        <v>115</v>
      </c>
      <c r="AA33" s="418"/>
      <c r="AB33" s="419"/>
      <c r="AC33" s="3"/>
    </row>
    <row r="34" spans="1:53" ht="18.75" customHeight="1">
      <c r="A34" s="109"/>
      <c r="B34" s="3"/>
      <c r="C34" s="127" t="s">
        <v>87</v>
      </c>
      <c r="D34" s="128"/>
      <c r="E34" s="128"/>
      <c r="F34" s="128"/>
      <c r="G34" s="128"/>
      <c r="H34" s="128"/>
      <c r="I34" s="128"/>
      <c r="J34" s="128"/>
      <c r="K34" s="3"/>
      <c r="L34" s="3"/>
      <c r="M34" s="3"/>
      <c r="N34" s="3"/>
      <c r="O34" s="3"/>
      <c r="P34" s="111"/>
      <c r="Q34" s="441"/>
      <c r="R34" s="442"/>
      <c r="S34" s="442"/>
      <c r="T34" s="442"/>
      <c r="U34" s="442"/>
      <c r="V34" s="443"/>
      <c r="W34" s="421"/>
      <c r="X34" s="422"/>
      <c r="Y34" s="423"/>
      <c r="Z34" s="421"/>
      <c r="AA34" s="422"/>
      <c r="AB34" s="424"/>
      <c r="AC34" s="3"/>
    </row>
    <row r="35" spans="1:53" ht="18.75" customHeight="1">
      <c r="A35" s="109"/>
      <c r="B35" s="125"/>
      <c r="C35" s="127"/>
      <c r="D35" s="128"/>
      <c r="E35" s="128"/>
      <c r="F35" s="128"/>
      <c r="G35" s="128"/>
      <c r="H35" s="128"/>
      <c r="I35" s="128"/>
      <c r="J35" s="128"/>
      <c r="K35" s="125"/>
      <c r="L35" s="125"/>
      <c r="M35" s="125"/>
      <c r="N35" s="125"/>
      <c r="O35" s="125"/>
      <c r="P35" s="125"/>
      <c r="Q35" s="146" t="s">
        <v>97</v>
      </c>
      <c r="R35" s="147"/>
      <c r="S35" s="147"/>
      <c r="T35" s="147"/>
      <c r="U35" s="246"/>
      <c r="V35" s="145" t="s">
        <v>91</v>
      </c>
      <c r="W35" s="145" t="s">
        <v>89</v>
      </c>
      <c r="Z35" s="126"/>
      <c r="AA35" s="138">
        <f>ROUND(U35*0.3,0)</f>
        <v>0</v>
      </c>
      <c r="AB35" s="148" t="s">
        <v>91</v>
      </c>
      <c r="AC35" s="125"/>
    </row>
    <row r="36" spans="1:53" ht="18.75" customHeight="1" thickBot="1">
      <c r="A36" s="109"/>
      <c r="B36" s="85"/>
      <c r="C36" s="431" t="s">
        <v>56</v>
      </c>
      <c r="D36" s="432"/>
      <c r="E36" s="435" t="s">
        <v>57</v>
      </c>
      <c r="F36" s="436"/>
      <c r="G36" s="437">
        <f>工事進捗状況報告書!H27</f>
        <v>6</v>
      </c>
      <c r="H36" s="437"/>
      <c r="I36" s="84" t="s">
        <v>58</v>
      </c>
      <c r="J36" s="437">
        <f>工事進捗状況報告書!L27</f>
        <v>9</v>
      </c>
      <c r="K36" s="437"/>
      <c r="L36" s="86" t="s">
        <v>59</v>
      </c>
      <c r="M36" s="112"/>
      <c r="N36" s="87"/>
      <c r="O36" s="88"/>
      <c r="P36" s="88"/>
      <c r="Q36" s="89"/>
      <c r="R36" s="85"/>
      <c r="S36" s="470" t="s">
        <v>60</v>
      </c>
      <c r="T36" s="439"/>
      <c r="U36" s="439"/>
      <c r="V36" s="439"/>
      <c r="W36" s="439"/>
      <c r="X36" s="439"/>
      <c r="Y36" s="439"/>
      <c r="Z36" s="439"/>
      <c r="AA36" s="447" t="s">
        <v>88</v>
      </c>
      <c r="AB36" s="459" t="s">
        <v>76</v>
      </c>
      <c r="AC36" s="125"/>
      <c r="AE36" s="2"/>
      <c r="AF36" s="231">
        <f>DATE(G36+2018,J36,1)</f>
        <v>45536</v>
      </c>
    </row>
    <row r="37" spans="1:53" ht="18.75" customHeight="1">
      <c r="A37" s="109"/>
      <c r="B37" s="85"/>
      <c r="C37" s="433"/>
      <c r="D37" s="434"/>
      <c r="E37" s="433" t="s">
        <v>61</v>
      </c>
      <c r="F37" s="434"/>
      <c r="G37" s="433" t="s">
        <v>62</v>
      </c>
      <c r="H37" s="434"/>
      <c r="I37" s="433" t="s">
        <v>63</v>
      </c>
      <c r="J37" s="434"/>
      <c r="K37" s="433" t="s">
        <v>64</v>
      </c>
      <c r="L37" s="434"/>
      <c r="M37" s="433" t="s">
        <v>65</v>
      </c>
      <c r="N37" s="434"/>
      <c r="O37" s="433" t="s">
        <v>66</v>
      </c>
      <c r="P37" s="434"/>
      <c r="Q37" s="433" t="s">
        <v>67</v>
      </c>
      <c r="R37" s="434"/>
      <c r="S37" s="90" t="s">
        <v>68</v>
      </c>
      <c r="T37" s="91"/>
      <c r="U37" s="454" t="s">
        <v>69</v>
      </c>
      <c r="V37" s="455"/>
      <c r="W37" s="454" t="s">
        <v>70</v>
      </c>
      <c r="X37" s="455"/>
      <c r="Y37" s="471" t="s">
        <v>86</v>
      </c>
      <c r="Z37" s="472"/>
      <c r="AA37" s="448"/>
      <c r="AB37" s="460"/>
      <c r="AC37" s="125"/>
      <c r="AE37" s="227" t="s">
        <v>106</v>
      </c>
      <c r="AF37" s="227" t="s">
        <v>105</v>
      </c>
      <c r="AG37" s="224" t="s">
        <v>107</v>
      </c>
    </row>
    <row r="38" spans="1:53" ht="18.75" customHeight="1">
      <c r="A38" s="109"/>
      <c r="B38" s="85"/>
      <c r="C38" s="429" t="str">
        <f>IF(DAY(Q38)&lt;=7,1,"")</f>
        <v/>
      </c>
      <c r="D38" s="430"/>
      <c r="E38" s="113">
        <f>DAY($AF$36-WEEKDAY($AF$36,2))</f>
        <v>25</v>
      </c>
      <c r="F38" s="247" t="s">
        <v>98</v>
      </c>
      <c r="G38" s="113">
        <f>DAY($AF$36-WEEKDAY($AF$36,2)+1)</f>
        <v>26</v>
      </c>
      <c r="H38" s="247"/>
      <c r="I38" s="113">
        <f>DAY($AF$36-WEEKDAY($AF$36,2)+2)</f>
        <v>27</v>
      </c>
      <c r="J38" s="247"/>
      <c r="K38" s="113">
        <f>DAY($AF$36-WEEKDAY($AF$36,2)+3)</f>
        <v>28</v>
      </c>
      <c r="L38" s="247"/>
      <c r="M38" s="113">
        <f>DAY($AF$36-WEEKDAY($AF$36,2)+4)</f>
        <v>29</v>
      </c>
      <c r="N38" s="247"/>
      <c r="O38" s="113">
        <f>DAY($AF$36-WEEKDAY($AF$36,2)+5)</f>
        <v>30</v>
      </c>
      <c r="P38" s="247"/>
      <c r="Q38" s="113">
        <f>DAY($AF$36-WEEKDAY($AF$36,2)+6)</f>
        <v>31</v>
      </c>
      <c r="R38" s="247" t="s">
        <v>98</v>
      </c>
      <c r="S38" s="93">
        <f>COUNTIF(E38:R38,"○")</f>
        <v>2</v>
      </c>
      <c r="T38" s="94" t="s">
        <v>61</v>
      </c>
      <c r="U38" s="454" t="str">
        <f t="shared" ref="U38:U43" si="6">IF(AA38="",IF((Y38+IF($W$34="●",AE38,AE38+AF38))&gt;=2,IF(IF($W$34="●",AE38,AE38+AF38)&gt;=2,"●","みなし"),""),"")</f>
        <v>●</v>
      </c>
      <c r="V38" s="456"/>
      <c r="W38" s="457" t="str">
        <f>IF(C38="","",IF(AND(U38="",AA38="",AB38=""),"●",""))</f>
        <v/>
      </c>
      <c r="X38" s="458"/>
      <c r="Y38" s="249"/>
      <c r="Z38" s="136" t="s">
        <v>61</v>
      </c>
      <c r="AA38" s="251"/>
      <c r="AB38" s="129"/>
      <c r="AC38" s="125"/>
      <c r="AE38" s="228">
        <f t="shared" ref="AE38:AE43" si="7">IF(F38="○",1,0)+IF(R38="○",1,0)</f>
        <v>2</v>
      </c>
      <c r="AF38" s="228">
        <f>COUNTIF(G38:P38,"○")</f>
        <v>0</v>
      </c>
      <c r="AG38" s="225">
        <f>IF(AA38="",IF(W34="●",AF38,IF(Z34="●",AE38+AF38-2,0)),0)</f>
        <v>0</v>
      </c>
    </row>
    <row r="39" spans="1:53" ht="18.75" customHeight="1">
      <c r="A39" s="109"/>
      <c r="B39" s="85"/>
      <c r="C39" s="429">
        <f>IF(C38="",1,2)</f>
        <v>1</v>
      </c>
      <c r="D39" s="430"/>
      <c r="E39" s="113">
        <f>DAY($AF$36-WEEKDAY($AF$36,2)+7)</f>
        <v>1</v>
      </c>
      <c r="F39" s="247" t="s">
        <v>98</v>
      </c>
      <c r="G39" s="113">
        <f>DAY($AF$36-WEEKDAY($AF$36,2)+8)</f>
        <v>2</v>
      </c>
      <c r="H39" s="247" t="s">
        <v>98</v>
      </c>
      <c r="I39" s="113">
        <f>DAY($AF$36-WEEKDAY($AF$36,2)+9)</f>
        <v>3</v>
      </c>
      <c r="J39" s="247"/>
      <c r="K39" s="113">
        <f>DAY($AF$36-WEEKDAY($AF$36,2)+10)</f>
        <v>4</v>
      </c>
      <c r="L39" s="247"/>
      <c r="M39" s="113">
        <f>DAY($AF$36-WEEKDAY($AF$36,2)+11)</f>
        <v>5</v>
      </c>
      <c r="N39" s="247"/>
      <c r="O39" s="113">
        <f>DAY($AF$36-WEEKDAY($AF$36,2)+12)</f>
        <v>6</v>
      </c>
      <c r="P39" s="247"/>
      <c r="Q39" s="113">
        <f>DAY($AF$36-WEEKDAY($AF$36,2)+13)</f>
        <v>7</v>
      </c>
      <c r="R39" s="247" t="s">
        <v>98</v>
      </c>
      <c r="S39" s="93">
        <f t="shared" ref="S39:S43" si="8">COUNTIF(E39:R39,"○")</f>
        <v>3</v>
      </c>
      <c r="T39" s="94" t="s">
        <v>61</v>
      </c>
      <c r="U39" s="454" t="str">
        <f t="shared" si="6"/>
        <v>●</v>
      </c>
      <c r="V39" s="456"/>
      <c r="W39" s="457" t="str">
        <f t="shared" ref="W39:W43" si="9">IF(C39="","",IF(AND(U39="",AA39="",AB39=""),"●",""))</f>
        <v/>
      </c>
      <c r="X39" s="458"/>
      <c r="Y39" s="250"/>
      <c r="Z39" s="137" t="s">
        <v>61</v>
      </c>
      <c r="AA39" s="251"/>
      <c r="AB39" s="130"/>
      <c r="AC39" s="125"/>
      <c r="AE39" s="228">
        <f t="shared" si="7"/>
        <v>2</v>
      </c>
      <c r="AF39" s="228">
        <f t="shared" ref="AF39:AF43" si="10">COUNTIF(G39:P39,"○")</f>
        <v>1</v>
      </c>
      <c r="AG39" s="225">
        <f>IF(AA39="",IF(W34="●",AF39,IF(Z34="●",AE39+AF39-2,0)),0)</f>
        <v>0</v>
      </c>
    </row>
    <row r="40" spans="1:53" ht="18.75" customHeight="1">
      <c r="A40" s="109"/>
      <c r="B40" s="85"/>
      <c r="C40" s="429">
        <f>C39+1</f>
        <v>2</v>
      </c>
      <c r="D40" s="430"/>
      <c r="E40" s="113">
        <f>DAY($AF$36-WEEKDAY($AF$36,2)+14)</f>
        <v>8</v>
      </c>
      <c r="F40" s="247" t="s">
        <v>98</v>
      </c>
      <c r="G40" s="113">
        <f>DAY($AF$36-WEEKDAY($AF$36,2)+15)</f>
        <v>9</v>
      </c>
      <c r="H40" s="247"/>
      <c r="I40" s="113">
        <f>DAY($AF$36-WEEKDAY($AF$36,2)+16)</f>
        <v>10</v>
      </c>
      <c r="J40" s="247"/>
      <c r="K40" s="113">
        <f>DAY($AF$36-WEEKDAY($AF$36,2)+17)</f>
        <v>11</v>
      </c>
      <c r="L40" s="247"/>
      <c r="M40" s="113">
        <f>DAY($AF$36-WEEKDAY($AF$36,2)+18)</f>
        <v>12</v>
      </c>
      <c r="N40" s="247"/>
      <c r="O40" s="113">
        <f>DAY($AF$36-WEEKDAY($AF$36,2)+19)</f>
        <v>13</v>
      </c>
      <c r="P40" s="247" t="s">
        <v>98</v>
      </c>
      <c r="Q40" s="113">
        <f>DAY($AF$36-WEEKDAY($AF$36,2)+20)</f>
        <v>14</v>
      </c>
      <c r="R40" s="247" t="s">
        <v>98</v>
      </c>
      <c r="S40" s="93">
        <f t="shared" si="8"/>
        <v>3</v>
      </c>
      <c r="T40" s="94" t="s">
        <v>61</v>
      </c>
      <c r="U40" s="454" t="str">
        <f t="shared" si="6"/>
        <v>●</v>
      </c>
      <c r="V40" s="456"/>
      <c r="W40" s="457" t="str">
        <f>IF(C40="","",IF(AND(U40="",AA40="",AB40=""),"●",""))</f>
        <v/>
      </c>
      <c r="X40" s="458"/>
      <c r="Y40" s="250"/>
      <c r="Z40" s="137" t="s">
        <v>61</v>
      </c>
      <c r="AA40" s="251"/>
      <c r="AB40" s="130"/>
      <c r="AC40" s="125"/>
      <c r="AE40" s="228">
        <f t="shared" si="7"/>
        <v>2</v>
      </c>
      <c r="AF40" s="228">
        <f t="shared" si="10"/>
        <v>1</v>
      </c>
      <c r="AG40" s="225">
        <f>IF(AA40="",IF(W34="●",AF40,IF(Z34="●",AE40+AF40-2,0)),0)</f>
        <v>0</v>
      </c>
    </row>
    <row r="41" spans="1:53" ht="18.75" customHeight="1">
      <c r="A41" s="109"/>
      <c r="B41" s="85"/>
      <c r="C41" s="429">
        <f t="shared" ref="C41:C42" si="11">C40+1</f>
        <v>3</v>
      </c>
      <c r="D41" s="430"/>
      <c r="E41" s="113">
        <f>DAY($AF$36-WEEKDAY($AF$36,2)+21)</f>
        <v>15</v>
      </c>
      <c r="F41" s="247" t="s">
        <v>98</v>
      </c>
      <c r="G41" s="113">
        <f>DAY($AF$36-WEEKDAY($AF$36,2)+22)</f>
        <v>16</v>
      </c>
      <c r="H41" s="247" t="s">
        <v>98</v>
      </c>
      <c r="I41" s="113">
        <f>DAY($AF$36-WEEKDAY($AF$36,2)+23)</f>
        <v>17</v>
      </c>
      <c r="J41" s="247"/>
      <c r="K41" s="113">
        <f>DAY($AF$36-WEEKDAY($AF$36,2)+24)</f>
        <v>18</v>
      </c>
      <c r="L41" s="247"/>
      <c r="M41" s="113">
        <f>DAY($AF$36-WEEKDAY($AF$36,2)+25)</f>
        <v>19</v>
      </c>
      <c r="N41" s="247"/>
      <c r="O41" s="113">
        <f>DAY($AF$36-WEEKDAY($AF$36,2)+26)</f>
        <v>20</v>
      </c>
      <c r="P41" s="247"/>
      <c r="Q41" s="113">
        <f>DAY($AF$36-WEEKDAY($AF$36,2)+27)</f>
        <v>21</v>
      </c>
      <c r="R41" s="247" t="s">
        <v>98</v>
      </c>
      <c r="S41" s="93">
        <f t="shared" si="8"/>
        <v>3</v>
      </c>
      <c r="T41" s="94" t="s">
        <v>61</v>
      </c>
      <c r="U41" s="454" t="str">
        <f t="shared" si="6"/>
        <v>●</v>
      </c>
      <c r="V41" s="456"/>
      <c r="W41" s="457" t="str">
        <f t="shared" si="9"/>
        <v/>
      </c>
      <c r="X41" s="458"/>
      <c r="Y41" s="250"/>
      <c r="Z41" s="137" t="s">
        <v>61</v>
      </c>
      <c r="AA41" s="251"/>
      <c r="AB41" s="130"/>
      <c r="AC41" s="125"/>
      <c r="AE41" s="228">
        <f t="shared" si="7"/>
        <v>2</v>
      </c>
      <c r="AF41" s="228">
        <f t="shared" si="10"/>
        <v>1</v>
      </c>
      <c r="AG41" s="225">
        <f>IF(AA41="",IF(W34="●",AF41,IF(Z34="●",AE41+AF41-2,0)),0)</f>
        <v>0</v>
      </c>
    </row>
    <row r="42" spans="1:53" ht="18.75" customHeight="1">
      <c r="A42" s="109"/>
      <c r="B42" s="85"/>
      <c r="C42" s="429">
        <f t="shared" si="11"/>
        <v>4</v>
      </c>
      <c r="D42" s="430"/>
      <c r="E42" s="113">
        <f>DAY($AF$36-WEEKDAY($AF$36,2)+28)</f>
        <v>22</v>
      </c>
      <c r="F42" s="247" t="s">
        <v>98</v>
      </c>
      <c r="G42" s="113">
        <f>DAY($AF$36-WEEKDAY($AF$36,2)+29)</f>
        <v>23</v>
      </c>
      <c r="H42" s="247" t="s">
        <v>98</v>
      </c>
      <c r="I42" s="113">
        <f>DAY($AF$36-WEEKDAY($AF$36,2)+30)</f>
        <v>24</v>
      </c>
      <c r="J42" s="247"/>
      <c r="K42" s="113">
        <f>DAY($AF$36-WEEKDAY($AF$36,2)+31)</f>
        <v>25</v>
      </c>
      <c r="L42" s="247"/>
      <c r="M42" s="113">
        <f>DAY($AF$36-WEEKDAY($AF$36,2)+32)</f>
        <v>26</v>
      </c>
      <c r="N42" s="247"/>
      <c r="O42" s="113">
        <f>DAY($AF$36-WEEKDAY($AF$36,2)+33)</f>
        <v>27</v>
      </c>
      <c r="P42" s="247"/>
      <c r="Q42" s="113">
        <f>DAY($AF$36-WEEKDAY($AF$36,2)+34)</f>
        <v>28</v>
      </c>
      <c r="R42" s="247" t="s">
        <v>98</v>
      </c>
      <c r="S42" s="93">
        <f t="shared" si="8"/>
        <v>3</v>
      </c>
      <c r="T42" s="94" t="s">
        <v>61</v>
      </c>
      <c r="U42" s="454" t="str">
        <f t="shared" si="6"/>
        <v>●</v>
      </c>
      <c r="V42" s="456"/>
      <c r="W42" s="457" t="str">
        <f t="shared" si="9"/>
        <v/>
      </c>
      <c r="X42" s="458"/>
      <c r="Y42" s="250"/>
      <c r="Z42" s="137" t="s">
        <v>61</v>
      </c>
      <c r="AA42" s="251"/>
      <c r="AB42" s="252" t="str">
        <f>IF(COUNTIF(E42:R42,1)&gt;0,"○","")</f>
        <v/>
      </c>
      <c r="AC42" s="125"/>
      <c r="AE42" s="228">
        <f t="shared" si="7"/>
        <v>2</v>
      </c>
      <c r="AF42" s="228">
        <f t="shared" si="10"/>
        <v>1</v>
      </c>
      <c r="AG42" s="225">
        <f>IF(AB42="",IF(AA42="",IF(W34="●",AF42,IF(Z34="●",AE42+AF42-2,0)),0),0)</f>
        <v>0</v>
      </c>
    </row>
    <row r="43" spans="1:53" ht="18.75" customHeight="1" thickBot="1">
      <c r="A43" s="109"/>
      <c r="B43" s="85"/>
      <c r="C43" s="429">
        <f>IF(DAY(Q43)&gt;=7,"",C42+1)</f>
        <v>5</v>
      </c>
      <c r="D43" s="430"/>
      <c r="E43" s="113">
        <f>DAY($AF$36-WEEKDAY($AF$36,2)+35)</f>
        <v>29</v>
      </c>
      <c r="F43" s="247" t="s">
        <v>98</v>
      </c>
      <c r="G43" s="113">
        <f>DAY($AF$36-WEEKDAY($AF$36,2)+36)</f>
        <v>30</v>
      </c>
      <c r="H43" s="247" t="s">
        <v>98</v>
      </c>
      <c r="I43" s="113">
        <f>DAY($AF$36-WEEKDAY($AF$36,2)+37)</f>
        <v>1</v>
      </c>
      <c r="J43" s="247"/>
      <c r="K43" s="113">
        <f>DAY($AF$36-WEEKDAY($AF$36,2)+38)</f>
        <v>2</v>
      </c>
      <c r="L43" s="247"/>
      <c r="M43" s="113">
        <f>DAY($AF$36-WEEKDAY($AF$36,2)+39)</f>
        <v>3</v>
      </c>
      <c r="N43" s="247"/>
      <c r="O43" s="113">
        <f>DAY($AF$36-WEEKDAY($AF$36,2)+40)</f>
        <v>4</v>
      </c>
      <c r="P43" s="247"/>
      <c r="Q43" s="113">
        <f>DAY($AF$36-WEEKDAY($AF$36,2)+41)</f>
        <v>5</v>
      </c>
      <c r="R43" s="247"/>
      <c r="S43" s="93">
        <f t="shared" si="8"/>
        <v>2</v>
      </c>
      <c r="T43" s="94" t="s">
        <v>61</v>
      </c>
      <c r="U43" s="454" t="str">
        <f t="shared" si="6"/>
        <v>●</v>
      </c>
      <c r="V43" s="456"/>
      <c r="W43" s="457" t="str">
        <f t="shared" si="9"/>
        <v/>
      </c>
      <c r="X43" s="458"/>
      <c r="Y43" s="250"/>
      <c r="Z43" s="137" t="s">
        <v>61</v>
      </c>
      <c r="AA43" s="251"/>
      <c r="AB43" s="252" t="str">
        <f>IF(COUNTIF(E43:R43,1)&gt;0,"○",IF(AB42="○","○",""))</f>
        <v>○</v>
      </c>
      <c r="AC43" s="125"/>
      <c r="AE43" s="229">
        <f t="shared" si="7"/>
        <v>1</v>
      </c>
      <c r="AF43" s="229">
        <f t="shared" si="10"/>
        <v>1</v>
      </c>
      <c r="AG43" s="225">
        <f>IF(AB43="",IF(AA43="",IF(W34="●",AF43,IF(Z34="●",AE43+AF43-2,0)),0),0)</f>
        <v>0</v>
      </c>
    </row>
    <row r="44" spans="1:53" ht="18.75" customHeight="1">
      <c r="A44" s="109"/>
      <c r="B44" s="85"/>
      <c r="C44" s="425" t="s">
        <v>93</v>
      </c>
      <c r="D44" s="426"/>
      <c r="E44" s="426"/>
      <c r="F44" s="426"/>
      <c r="G44" s="426"/>
      <c r="H44" s="426"/>
      <c r="I44" s="426"/>
      <c r="J44" s="427"/>
      <c r="K44" s="248">
        <v>0</v>
      </c>
      <c r="L44" s="152" t="s">
        <v>85</v>
      </c>
      <c r="M44" s="142"/>
      <c r="N44" s="142"/>
      <c r="O44" s="142"/>
      <c r="P44" s="142"/>
      <c r="Q44" s="465" t="s">
        <v>90</v>
      </c>
      <c r="R44" s="466"/>
      <c r="S44" s="409"/>
      <c r="T44" s="409"/>
      <c r="U44" s="409"/>
      <c r="V44" s="409"/>
      <c r="W44" s="409"/>
      <c r="X44" s="410"/>
      <c r="Y44" s="138">
        <f>SUM(Y38:Y43)</f>
        <v>0</v>
      </c>
      <c r="Z44" s="137" t="s">
        <v>61</v>
      </c>
      <c r="AB44" s="110"/>
      <c r="AC44" s="125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</row>
    <row r="45" spans="1:53" ht="18.75" customHeight="1">
      <c r="A45" s="109"/>
      <c r="B45" s="85"/>
      <c r="C45" s="462" t="s">
        <v>94</v>
      </c>
      <c r="D45" s="463"/>
      <c r="E45" s="463"/>
      <c r="F45" s="463"/>
      <c r="G45" s="463"/>
      <c r="H45" s="463"/>
      <c r="I45" s="463"/>
      <c r="J45" s="464"/>
      <c r="K45" s="138">
        <f>SUMIF(AG38:AG43,"&gt;0")</f>
        <v>0</v>
      </c>
      <c r="L45" s="134" t="s">
        <v>85</v>
      </c>
      <c r="M45" s="141"/>
      <c r="N45" s="141"/>
      <c r="O45" s="141"/>
      <c r="P45" s="141"/>
      <c r="Q45" s="467" t="s">
        <v>95</v>
      </c>
      <c r="R45" s="468"/>
      <c r="S45" s="468"/>
      <c r="T45" s="468"/>
      <c r="U45" s="468"/>
      <c r="V45" s="468"/>
      <c r="W45" s="468"/>
      <c r="X45" s="469"/>
      <c r="Y45" s="144">
        <f>K44+K45-Y44</f>
        <v>0</v>
      </c>
      <c r="Z45" s="137" t="s">
        <v>61</v>
      </c>
      <c r="AA45" s="141"/>
      <c r="AB45" s="110"/>
      <c r="AC45" s="2"/>
    </row>
    <row r="46" spans="1:53" ht="18.75" customHeight="1">
      <c r="A46" s="109"/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408" t="s">
        <v>92</v>
      </c>
      <c r="R46" s="409"/>
      <c r="S46" s="409"/>
      <c r="T46" s="409"/>
      <c r="U46" s="409"/>
      <c r="V46" s="409"/>
      <c r="W46" s="409"/>
      <c r="X46" s="410"/>
      <c r="Y46" s="250"/>
      <c r="Z46" s="145" t="s">
        <v>91</v>
      </c>
      <c r="AA46" s="141"/>
      <c r="AB46" s="110"/>
      <c r="AC46" s="125"/>
    </row>
    <row r="47" spans="1:53" ht="18.75" customHeight="1" thickBot="1">
      <c r="A47" s="109"/>
      <c r="B47" s="139"/>
      <c r="C47" s="411" t="s">
        <v>96</v>
      </c>
      <c r="D47" s="411"/>
      <c r="E47" s="411"/>
      <c r="F47" s="411"/>
      <c r="G47" s="411"/>
      <c r="H47" s="411"/>
      <c r="I47" s="411"/>
      <c r="J47" s="411"/>
      <c r="K47" s="411"/>
      <c r="L47" s="411"/>
      <c r="M47" s="411"/>
      <c r="N47" s="411"/>
      <c r="O47" s="411"/>
      <c r="P47" s="411"/>
      <c r="Q47" s="411"/>
      <c r="R47" s="411"/>
      <c r="S47" s="411"/>
      <c r="T47" s="411"/>
      <c r="U47" s="411"/>
      <c r="V47" s="411"/>
      <c r="W47" s="411"/>
      <c r="X47" s="411"/>
      <c r="Y47" s="411"/>
      <c r="Z47" s="411"/>
      <c r="AA47" s="150"/>
      <c r="AB47" s="140"/>
      <c r="AC47" s="25"/>
    </row>
    <row r="48" spans="1:53" ht="7.5" customHeight="1">
      <c r="A48" s="2"/>
      <c r="B48" s="453"/>
      <c r="C48" s="453"/>
      <c r="D48" s="331"/>
      <c r="E48" s="331"/>
      <c r="F48" s="331"/>
      <c r="G48" s="331"/>
      <c r="H48" s="331"/>
      <c r="I48" s="331"/>
      <c r="J48" s="331"/>
      <c r="K48" s="331"/>
      <c r="L48" s="331"/>
      <c r="M48" s="331"/>
      <c r="N48" s="331"/>
      <c r="O48" s="331"/>
      <c r="P48" s="331"/>
      <c r="Q48" s="331"/>
      <c r="R48" s="331"/>
      <c r="S48" s="331"/>
      <c r="T48" s="331"/>
      <c r="U48" s="331"/>
      <c r="V48" s="331"/>
      <c r="W48" s="331"/>
      <c r="X48" s="331"/>
      <c r="Y48" s="331"/>
      <c r="Z48" s="331"/>
      <c r="AA48" s="331"/>
      <c r="AB48" s="331"/>
      <c r="AC48" s="2"/>
    </row>
    <row r="49" spans="1:29" ht="15" customHeight="1">
      <c r="A49" s="2"/>
      <c r="B49" s="453"/>
      <c r="C49" s="453"/>
      <c r="D49" s="331"/>
      <c r="E49" s="331"/>
      <c r="F49" s="331"/>
      <c r="G49" s="331"/>
      <c r="H49" s="331"/>
      <c r="I49" s="331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1"/>
      <c r="Z49" s="331"/>
      <c r="AA49" s="331"/>
      <c r="AB49" s="331"/>
      <c r="AC49" s="2"/>
    </row>
    <row r="50" spans="1:29" ht="9.9499999999999993" customHeight="1">
      <c r="A50" s="2"/>
      <c r="AC50" s="2"/>
    </row>
    <row r="51" spans="1:29" ht="9.9499999999999993" customHeight="1">
      <c r="A51" s="2"/>
      <c r="AC51" s="2"/>
    </row>
    <row r="55" spans="1:29">
      <c r="S55" s="125"/>
    </row>
  </sheetData>
  <sheetProtection algorithmName="SHA-512" hashValue="YTwNuCS7bNe82vc73lJtPuo3zy11+XyE073GL2m7atVvtewD1ehEabSW++PUgIgP7XmFeIttXq43qWYlOja89g==" saltValue="TY5UfGRpkSIircI2ZOXM6g==" spinCount="100000" sheet="1" scenarios="1" formatColumns="0"/>
  <mergeCells count="265">
    <mergeCell ref="BX31:BY31"/>
    <mergeCell ref="BZ31:CA31"/>
    <mergeCell ref="CB31:CC31"/>
    <mergeCell ref="CD31:CE31"/>
    <mergeCell ref="CF31:CG31"/>
    <mergeCell ref="CH31:CI31"/>
    <mergeCell ref="CJ31:CK31"/>
    <mergeCell ref="AE1:AF4"/>
    <mergeCell ref="AE5:AF6"/>
    <mergeCell ref="BF31:BG31"/>
    <mergeCell ref="BH31:BI31"/>
    <mergeCell ref="BJ31:BK31"/>
    <mergeCell ref="BL31:BM31"/>
    <mergeCell ref="BN31:BO31"/>
    <mergeCell ref="BP31:BQ31"/>
    <mergeCell ref="BR31:BS31"/>
    <mergeCell ref="BT31:BU31"/>
    <mergeCell ref="BV31:BW31"/>
    <mergeCell ref="AK5:AK6"/>
    <mergeCell ref="AP31:AQ31"/>
    <mergeCell ref="AR31:AS31"/>
    <mergeCell ref="AT31:AU31"/>
    <mergeCell ref="AV31:AW31"/>
    <mergeCell ref="AX31:AY31"/>
    <mergeCell ref="AZ31:BA31"/>
    <mergeCell ref="BB31:BC31"/>
    <mergeCell ref="BD31:BE31"/>
    <mergeCell ref="C45:J45"/>
    <mergeCell ref="Q44:X44"/>
    <mergeCell ref="Q45:X45"/>
    <mergeCell ref="S36:Z36"/>
    <mergeCell ref="Y37:Z37"/>
    <mergeCell ref="C43:D43"/>
    <mergeCell ref="U43:V43"/>
    <mergeCell ref="W43:X43"/>
    <mergeCell ref="B48:C49"/>
    <mergeCell ref="D48:AB49"/>
    <mergeCell ref="E29:F29"/>
    <mergeCell ref="Q37:R37"/>
    <mergeCell ref="U37:V37"/>
    <mergeCell ref="W37:X37"/>
    <mergeCell ref="U38:V38"/>
    <mergeCell ref="W38:X38"/>
    <mergeCell ref="U39:V39"/>
    <mergeCell ref="W39:X39"/>
    <mergeCell ref="U40:V40"/>
    <mergeCell ref="W40:X40"/>
    <mergeCell ref="AB36:AB37"/>
    <mergeCell ref="C40:D40"/>
    <mergeCell ref="C41:D41"/>
    <mergeCell ref="C42:D42"/>
    <mergeCell ref="S29:T29"/>
    <mergeCell ref="S30:T30"/>
    <mergeCell ref="U29:V29"/>
    <mergeCell ref="U30:V30"/>
    <mergeCell ref="U41:V41"/>
    <mergeCell ref="W41:X41"/>
    <mergeCell ref="U42:V42"/>
    <mergeCell ref="W42:X42"/>
    <mergeCell ref="A1:J2"/>
    <mergeCell ref="G5:V6"/>
    <mergeCell ref="AA36:AA37"/>
    <mergeCell ref="E37:F37"/>
    <mergeCell ref="G37:H37"/>
    <mergeCell ref="I37:J37"/>
    <mergeCell ref="M37:N37"/>
    <mergeCell ref="O37:P37"/>
    <mergeCell ref="Y3:AB4"/>
    <mergeCell ref="Y5:AB6"/>
    <mergeCell ref="AA29:AB29"/>
    <mergeCell ref="AA30:AB30"/>
    <mergeCell ref="K3:Q4"/>
    <mergeCell ref="C5:F6"/>
    <mergeCell ref="C7:D7"/>
    <mergeCell ref="G29:H29"/>
    <mergeCell ref="E30:F30"/>
    <mergeCell ref="G30:H30"/>
    <mergeCell ref="I29:J29"/>
    <mergeCell ref="AA27:AB27"/>
    <mergeCell ref="U28:V28"/>
    <mergeCell ref="W28:X28"/>
    <mergeCell ref="Y28:Z28"/>
    <mergeCell ref="AA28:AB28"/>
    <mergeCell ref="Y27:Z27"/>
    <mergeCell ref="M28:N28"/>
    <mergeCell ref="O28:P28"/>
    <mergeCell ref="Q28:R28"/>
    <mergeCell ref="S28:T28"/>
    <mergeCell ref="C38:D38"/>
    <mergeCell ref="C39:D39"/>
    <mergeCell ref="S27:T27"/>
    <mergeCell ref="U27:V27"/>
    <mergeCell ref="W27:X27"/>
    <mergeCell ref="C36:D36"/>
    <mergeCell ref="C37:D37"/>
    <mergeCell ref="E36:F36"/>
    <mergeCell ref="G36:H36"/>
    <mergeCell ref="J36:K36"/>
    <mergeCell ref="I30:J30"/>
    <mergeCell ref="K29:L29"/>
    <mergeCell ref="K30:L30"/>
    <mergeCell ref="M29:N29"/>
    <mergeCell ref="M30:N30"/>
    <mergeCell ref="O30:P30"/>
    <mergeCell ref="K37:L37"/>
    <mergeCell ref="Q33:V34"/>
    <mergeCell ref="B27:D27"/>
    <mergeCell ref="E27:F27"/>
    <mergeCell ref="G27:H27"/>
    <mergeCell ref="I27:J27"/>
    <mergeCell ref="K27:L27"/>
    <mergeCell ref="M27:N27"/>
    <mergeCell ref="O27:P27"/>
    <mergeCell ref="Q27:R27"/>
    <mergeCell ref="Q29:R29"/>
    <mergeCell ref="Q30:R30"/>
    <mergeCell ref="Q46:X46"/>
    <mergeCell ref="C47:Z47"/>
    <mergeCell ref="B28:D28"/>
    <mergeCell ref="E28:F28"/>
    <mergeCell ref="G28:H28"/>
    <mergeCell ref="I28:J28"/>
    <mergeCell ref="K28:L28"/>
    <mergeCell ref="W33:Y33"/>
    <mergeCell ref="Z33:AB33"/>
    <mergeCell ref="O29:P29"/>
    <mergeCell ref="W34:Y34"/>
    <mergeCell ref="Z34:AB34"/>
    <mergeCell ref="W29:X29"/>
    <mergeCell ref="W30:X30"/>
    <mergeCell ref="Y29:Z29"/>
    <mergeCell ref="Y30:Z30"/>
    <mergeCell ref="C44:J44"/>
    <mergeCell ref="AV3:BB4"/>
    <mergeCell ref="BJ3:BM4"/>
    <mergeCell ref="AN5:AQ6"/>
    <mergeCell ref="AR5:BG6"/>
    <mergeCell ref="BJ5:BM6"/>
    <mergeCell ref="AN7:AO7"/>
    <mergeCell ref="AM27:AO27"/>
    <mergeCell ref="AP27:AQ27"/>
    <mergeCell ref="AR27:AS27"/>
    <mergeCell ref="AT27:AU27"/>
    <mergeCell ref="AV27:AW27"/>
    <mergeCell ref="AX27:AY27"/>
    <mergeCell ref="AZ27:BA27"/>
    <mergeCell ref="BB27:BC27"/>
    <mergeCell ref="BD27:BE27"/>
    <mergeCell ref="BF27:BG27"/>
    <mergeCell ref="BH27:BI27"/>
    <mergeCell ref="BJ27:BK27"/>
    <mergeCell ref="BL27:BM27"/>
    <mergeCell ref="BF30:BG30"/>
    <mergeCell ref="BF28:BG28"/>
    <mergeCell ref="BH28:BI28"/>
    <mergeCell ref="BJ28:BK28"/>
    <mergeCell ref="BL28:BM28"/>
    <mergeCell ref="AP29:AQ29"/>
    <mergeCell ref="AR29:AS29"/>
    <mergeCell ref="AT29:AU29"/>
    <mergeCell ref="AV29:AW29"/>
    <mergeCell ref="AX29:AY29"/>
    <mergeCell ref="AZ29:BA29"/>
    <mergeCell ref="BB29:BC29"/>
    <mergeCell ref="BD29:BE29"/>
    <mergeCell ref="BF29:BG29"/>
    <mergeCell ref="BH29:BI29"/>
    <mergeCell ref="BJ29:BK29"/>
    <mergeCell ref="BL29:BM29"/>
    <mergeCell ref="AP28:AQ28"/>
    <mergeCell ref="AR28:AS28"/>
    <mergeCell ref="AT28:AU28"/>
    <mergeCell ref="AV28:AW28"/>
    <mergeCell ref="AX28:AY28"/>
    <mergeCell ref="AZ28:BA28"/>
    <mergeCell ref="BB28:BC28"/>
    <mergeCell ref="AI16:AJ16"/>
    <mergeCell ref="AP30:AQ30"/>
    <mergeCell ref="AR30:AS30"/>
    <mergeCell ref="AT30:AU30"/>
    <mergeCell ref="AV30:AW30"/>
    <mergeCell ref="AX30:AY30"/>
    <mergeCell ref="AZ30:BA30"/>
    <mergeCell ref="BB30:BC30"/>
    <mergeCell ref="BD30:BE30"/>
    <mergeCell ref="AM28:AO28"/>
    <mergeCell ref="BD28:BE28"/>
    <mergeCell ref="AI7:AJ7"/>
    <mergeCell ref="AI8:AJ8"/>
    <mergeCell ref="AI9:AJ9"/>
    <mergeCell ref="AI10:AJ10"/>
    <mergeCell ref="AI11:AJ11"/>
    <mergeCell ref="AI12:AJ12"/>
    <mergeCell ref="AI13:AJ13"/>
    <mergeCell ref="AI14:AJ14"/>
    <mergeCell ref="AI15:AJ15"/>
    <mergeCell ref="AI5:AJ6"/>
    <mergeCell ref="AG5:AH6"/>
    <mergeCell ref="AI27:AJ27"/>
    <mergeCell ref="AI28:AJ28"/>
    <mergeCell ref="AI29:AJ29"/>
    <mergeCell ref="AI30:AJ30"/>
    <mergeCell ref="AG1:AJ4"/>
    <mergeCell ref="BN27:BO27"/>
    <mergeCell ref="BP27:BQ27"/>
    <mergeCell ref="BN29:BO29"/>
    <mergeCell ref="BP29:BQ29"/>
    <mergeCell ref="AI22:AJ22"/>
    <mergeCell ref="AI23:AJ23"/>
    <mergeCell ref="AI24:AJ24"/>
    <mergeCell ref="AI25:AJ25"/>
    <mergeCell ref="AI26:AJ26"/>
    <mergeCell ref="AI17:AJ17"/>
    <mergeCell ref="AI18:AJ18"/>
    <mergeCell ref="AI19:AJ19"/>
    <mergeCell ref="AI20:AJ20"/>
    <mergeCell ref="AI21:AJ21"/>
    <mergeCell ref="BH30:BI30"/>
    <mergeCell ref="BJ30:BK30"/>
    <mergeCell ref="BL30:BM30"/>
    <mergeCell ref="CF28:CG28"/>
    <mergeCell ref="CH28:CI28"/>
    <mergeCell ref="CJ28:CK28"/>
    <mergeCell ref="BR27:BS27"/>
    <mergeCell ref="BT27:BU27"/>
    <mergeCell ref="BV27:BW27"/>
    <mergeCell ref="BX27:BY27"/>
    <mergeCell ref="BZ27:CA27"/>
    <mergeCell ref="CB27:CC27"/>
    <mergeCell ref="CD27:CE27"/>
    <mergeCell ref="CF27:CG27"/>
    <mergeCell ref="CH27:CI27"/>
    <mergeCell ref="BN28:BO28"/>
    <mergeCell ref="BP28:BQ28"/>
    <mergeCell ref="BR28:BS28"/>
    <mergeCell ref="BT28:BU28"/>
    <mergeCell ref="BV28:BW28"/>
    <mergeCell ref="BX28:BY28"/>
    <mergeCell ref="BZ28:CA28"/>
    <mergeCell ref="CB28:CC28"/>
    <mergeCell ref="CD28:CE28"/>
    <mergeCell ref="AM1:BM2"/>
    <mergeCell ref="CJ29:CK29"/>
    <mergeCell ref="BN30:BO30"/>
    <mergeCell ref="BP30:BQ30"/>
    <mergeCell ref="BR30:BS30"/>
    <mergeCell ref="BT30:BU30"/>
    <mergeCell ref="BV30:BW30"/>
    <mergeCell ref="BX30:BY30"/>
    <mergeCell ref="BZ30:CA30"/>
    <mergeCell ref="CB30:CC30"/>
    <mergeCell ref="CD30:CE30"/>
    <mergeCell ref="CF30:CG30"/>
    <mergeCell ref="CH30:CI30"/>
    <mergeCell ref="CJ30:CK30"/>
    <mergeCell ref="BR29:BS29"/>
    <mergeCell ref="BT29:BU29"/>
    <mergeCell ref="BV29:BW29"/>
    <mergeCell ref="BX29:BY29"/>
    <mergeCell ref="BZ29:CA29"/>
    <mergeCell ref="CB29:CC29"/>
    <mergeCell ref="CD29:CE29"/>
    <mergeCell ref="CF29:CG29"/>
    <mergeCell ref="CH29:CI29"/>
    <mergeCell ref="CJ27:CK27"/>
  </mergeCells>
  <phoneticPr fontId="2"/>
  <conditionalFormatting sqref="AR31">
    <cfRule type="expression" dxfId="68" priority="23">
      <formula>$AR$29=1</formula>
    </cfRule>
  </conditionalFormatting>
  <conditionalFormatting sqref="BH31">
    <cfRule type="expression" dxfId="67" priority="22">
      <formula>$BH$29=1</formula>
    </cfRule>
  </conditionalFormatting>
  <conditionalFormatting sqref="BF31">
    <cfRule type="expression" dxfId="66" priority="21">
      <formula>$BF$28=1</formula>
    </cfRule>
  </conditionalFormatting>
  <conditionalFormatting sqref="BD31">
    <cfRule type="expression" dxfId="65" priority="20">
      <formula>$BD$29=1</formula>
    </cfRule>
  </conditionalFormatting>
  <conditionalFormatting sqref="BB31">
    <cfRule type="expression" dxfId="64" priority="19">
      <formula>$BB$29=1</formula>
    </cfRule>
  </conditionalFormatting>
  <conditionalFormatting sqref="AZ31">
    <cfRule type="expression" dxfId="63" priority="18">
      <formula>$AZ$29=1</formula>
    </cfRule>
  </conditionalFormatting>
  <conditionalFormatting sqref="AX31">
    <cfRule type="expression" dxfId="62" priority="17">
      <formula>$AX$29=1</formula>
    </cfRule>
  </conditionalFormatting>
  <conditionalFormatting sqref="AV31">
    <cfRule type="expression" dxfId="61" priority="16">
      <formula>$AV$29=1</formula>
    </cfRule>
  </conditionalFormatting>
  <conditionalFormatting sqref="AT31">
    <cfRule type="expression" dxfId="60" priority="15">
      <formula>$AT$29=1</formula>
    </cfRule>
  </conditionalFormatting>
  <conditionalFormatting sqref="BJ31">
    <cfRule type="expression" dxfId="59" priority="14">
      <formula>$BJ$29=1</formula>
    </cfRule>
  </conditionalFormatting>
  <conditionalFormatting sqref="BL31">
    <cfRule type="expression" dxfId="58" priority="13">
      <formula>$BL$29=1</formula>
    </cfRule>
  </conditionalFormatting>
  <conditionalFormatting sqref="BN31">
    <cfRule type="expression" dxfId="57" priority="12">
      <formula>$BN$29=1</formula>
    </cfRule>
  </conditionalFormatting>
  <conditionalFormatting sqref="BP31">
    <cfRule type="expression" dxfId="56" priority="11">
      <formula>$BP$29=1</formula>
    </cfRule>
  </conditionalFormatting>
  <conditionalFormatting sqref="BR31">
    <cfRule type="expression" dxfId="55" priority="10">
      <formula>$BR$29=1</formula>
    </cfRule>
  </conditionalFormatting>
  <conditionalFormatting sqref="BT31">
    <cfRule type="expression" dxfId="54" priority="9">
      <formula>$BT$29=1</formula>
    </cfRule>
  </conditionalFormatting>
  <conditionalFormatting sqref="BV31">
    <cfRule type="expression" dxfId="53" priority="8">
      <formula>$BV$29=1</formula>
    </cfRule>
  </conditionalFormatting>
  <conditionalFormatting sqref="BX31">
    <cfRule type="expression" dxfId="52" priority="7">
      <formula>$BX$29=1</formula>
    </cfRule>
  </conditionalFormatting>
  <conditionalFormatting sqref="BZ31">
    <cfRule type="expression" dxfId="51" priority="6">
      <formula>$BZ$29=1</formula>
    </cfRule>
  </conditionalFormatting>
  <conditionalFormatting sqref="CB31">
    <cfRule type="expression" dxfId="50" priority="5">
      <formula>$CB$29=1</formula>
    </cfRule>
  </conditionalFormatting>
  <conditionalFormatting sqref="CD31">
    <cfRule type="expression" dxfId="49" priority="4">
      <formula>$CD$29=1</formula>
    </cfRule>
  </conditionalFormatting>
  <conditionalFormatting sqref="CF31">
    <cfRule type="expression" dxfId="48" priority="3">
      <formula>$CF$29=1</formula>
    </cfRule>
  </conditionalFormatting>
  <conditionalFormatting sqref="CH31">
    <cfRule type="expression" dxfId="47" priority="2">
      <formula>$CH$29=1</formula>
    </cfRule>
  </conditionalFormatting>
  <conditionalFormatting sqref="CJ31">
    <cfRule type="expression" dxfId="46" priority="1">
      <formula>$CJ$29=1</formula>
    </cfRule>
  </conditionalFormatting>
  <dataValidations count="2">
    <dataValidation type="list" allowBlank="1" showInputMessage="1" showErrorMessage="1" sqref="F38:F43 H38:H43 J38:J43 L38:L43 N38:N43 P38:P43 R38:R43 AA38:AA43 AB43" xr:uid="{E3B97892-B81E-4401-A487-62052E7B8A7E}">
      <formula1>"○"</formula1>
    </dataValidation>
    <dataValidation type="list" allowBlank="1" showInputMessage="1" showErrorMessage="1" sqref="W34:AB34" xr:uid="{17256B93-7224-4EDF-AE81-C5ADBD37A6E8}">
      <formula1>"●"</formula1>
    </dataValidation>
  </dataValidations>
  <printOptions horizontalCentered="1" verticalCentered="1"/>
  <pageMargins left="0.78740157480314965" right="0.78740157480314965" top="0.78740157480314965" bottom="0.39370078740157483" header="0" footer="0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K55"/>
  <sheetViews>
    <sheetView showGridLines="0" view="pageBreakPreview" zoomScale="85" zoomScaleNormal="85" zoomScaleSheetLayoutView="85" workbookViewId="0">
      <selection activeCell="BD11" sqref="BD11"/>
    </sheetView>
  </sheetViews>
  <sheetFormatPr defaultRowHeight="13.5"/>
  <cols>
    <col min="1" max="1" width="0.75" style="48" customWidth="1"/>
    <col min="2" max="2" width="13.125" style="5" customWidth="1"/>
    <col min="3" max="3" width="5.375" style="5" customWidth="1"/>
    <col min="4" max="4" width="8.375" style="5" customWidth="1"/>
    <col min="5" max="18" width="5" style="5" customWidth="1"/>
    <col min="19" max="22" width="5" style="53" customWidth="1"/>
    <col min="23" max="28" width="5" style="5" customWidth="1"/>
    <col min="29" max="52" width="5" style="53" hidden="1" customWidth="1"/>
    <col min="53" max="53" width="1" style="5" customWidth="1"/>
    <col min="54" max="54" width="4.625" style="5" customWidth="1"/>
    <col min="55" max="55" width="21.25" style="5" customWidth="1"/>
    <col min="56" max="61" width="4.625" style="5" customWidth="1"/>
    <col min="62" max="62" width="1.875" style="5" customWidth="1"/>
    <col min="63" max="63" width="0.5" style="48" customWidth="1"/>
    <col min="64" max="16384" width="9" style="48"/>
  </cols>
  <sheetData>
    <row r="1" spans="1:63" ht="29.25" customHeight="1"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W1" s="53"/>
      <c r="X1" s="53"/>
      <c r="Y1" s="53"/>
      <c r="Z1" s="53"/>
      <c r="AA1" s="53"/>
      <c r="AB1" s="243" t="s">
        <v>111</v>
      </c>
      <c r="BA1" s="53"/>
      <c r="BB1" s="53"/>
      <c r="BC1" s="53"/>
      <c r="BD1" s="53"/>
      <c r="BE1" s="53"/>
      <c r="BF1" s="53"/>
      <c r="BG1" s="53"/>
      <c r="BH1" s="53"/>
      <c r="BI1" s="53"/>
      <c r="BJ1" s="53"/>
    </row>
    <row r="2" spans="1:63">
      <c r="B2" s="492" t="s">
        <v>34</v>
      </c>
      <c r="C2" s="492"/>
      <c r="BK2" s="50"/>
    </row>
    <row r="3" spans="1:63" ht="36" customHeight="1">
      <c r="A3" s="493" t="s">
        <v>35</v>
      </c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3"/>
      <c r="T3" s="493"/>
      <c r="U3" s="493"/>
      <c r="V3" s="493"/>
      <c r="W3" s="493"/>
      <c r="X3" s="493"/>
      <c r="Y3" s="493"/>
      <c r="Z3" s="493"/>
      <c r="AA3" s="493"/>
      <c r="AB3" s="493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51"/>
      <c r="BB3" s="51"/>
      <c r="BC3" s="51"/>
      <c r="BD3" s="51"/>
      <c r="BE3" s="51"/>
      <c r="BF3" s="51"/>
      <c r="BG3" s="51"/>
      <c r="BH3" s="51"/>
      <c r="BI3" s="51"/>
      <c r="BK3" s="50"/>
    </row>
    <row r="4" spans="1:63" ht="22.5" customHeight="1">
      <c r="B4" s="49" t="s">
        <v>36</v>
      </c>
      <c r="C4" s="494">
        <f>工事進捗状況報告書!O30</f>
        <v>0</v>
      </c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  <c r="S4" s="494"/>
      <c r="T4" s="494"/>
      <c r="U4" s="494"/>
      <c r="V4" s="494"/>
      <c r="W4" s="494"/>
      <c r="X4" s="494"/>
      <c r="Y4" s="494"/>
      <c r="Z4" s="494"/>
      <c r="AA4" s="494"/>
      <c r="AB4" s="494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52"/>
      <c r="BB4" s="52"/>
      <c r="BC4" s="52"/>
      <c r="BD4" s="52"/>
      <c r="BE4" s="52"/>
      <c r="BF4" s="52"/>
      <c r="BG4" s="52"/>
      <c r="BH4" s="52"/>
      <c r="BI4" s="52"/>
    </row>
    <row r="5" spans="1:63" ht="22.5" customHeight="1">
      <c r="B5" s="49" t="s">
        <v>37</v>
      </c>
      <c r="C5" s="5" t="s">
        <v>38</v>
      </c>
      <c r="D5" s="479">
        <f>工事進捗状況報告書!R33</f>
        <v>0</v>
      </c>
      <c r="E5" s="479"/>
      <c r="F5" s="479"/>
      <c r="G5" s="53" t="s">
        <v>39</v>
      </c>
      <c r="H5" s="479">
        <f>工事進捗状況報告書!AH33</f>
        <v>0</v>
      </c>
      <c r="I5" s="479"/>
      <c r="J5" s="479"/>
      <c r="K5" s="53"/>
      <c r="L5" s="53"/>
      <c r="M5" s="479"/>
      <c r="N5" s="479"/>
      <c r="O5" s="479"/>
      <c r="P5" s="479"/>
      <c r="AF5" s="479"/>
      <c r="AG5" s="479"/>
      <c r="AH5" s="479"/>
      <c r="AK5" s="479"/>
      <c r="AL5" s="479"/>
      <c r="AM5" s="479"/>
      <c r="AN5" s="479"/>
    </row>
    <row r="6" spans="1:63" ht="22.5" customHeight="1" thickBot="1">
      <c r="B6" s="54"/>
      <c r="C6" s="54"/>
      <c r="D6" s="55"/>
      <c r="E6" s="56"/>
      <c r="F6" s="56"/>
      <c r="G6" s="56"/>
      <c r="H6" s="56"/>
      <c r="I6" s="56"/>
      <c r="J6" s="56"/>
      <c r="K6" s="56"/>
      <c r="L6" s="56"/>
      <c r="M6" s="56"/>
      <c r="O6" s="56"/>
      <c r="P6" s="56"/>
      <c r="Q6" s="56" t="s">
        <v>40</v>
      </c>
      <c r="R6" s="56"/>
      <c r="S6" s="56"/>
      <c r="U6" s="56"/>
      <c r="W6" s="56"/>
      <c r="Y6" s="56"/>
      <c r="Z6" s="56"/>
      <c r="AA6" s="56"/>
      <c r="AB6" s="57" t="s">
        <v>41</v>
      </c>
      <c r="AC6" s="56"/>
      <c r="AD6" s="56"/>
      <c r="AE6" s="56"/>
      <c r="AF6" s="56"/>
      <c r="AG6" s="56"/>
      <c r="AH6" s="56"/>
      <c r="AI6" s="56"/>
      <c r="AJ6" s="56"/>
      <c r="AK6" s="56"/>
      <c r="AM6" s="56"/>
      <c r="AN6" s="56"/>
      <c r="AO6" s="56"/>
      <c r="AP6" s="56"/>
      <c r="AQ6" s="56"/>
      <c r="AS6" s="56"/>
      <c r="AU6" s="56"/>
      <c r="AW6" s="56"/>
      <c r="AX6" s="56"/>
      <c r="AY6" s="56"/>
      <c r="AZ6" s="57"/>
      <c r="BA6" s="56"/>
      <c r="BB6" s="56"/>
      <c r="BC6" s="56"/>
      <c r="BD6" s="56"/>
      <c r="BE6" s="56"/>
      <c r="BF6" s="56"/>
      <c r="BG6" s="56"/>
      <c r="BH6" s="56"/>
      <c r="BI6" s="56"/>
    </row>
    <row r="7" spans="1:63" ht="18.75" customHeight="1">
      <c r="B7" s="489" t="s">
        <v>42</v>
      </c>
      <c r="C7" s="490"/>
      <c r="D7" s="58"/>
      <c r="E7" s="244" t="str">
        <f>進捗表!AP31</f>
        <v>令和　年</v>
      </c>
      <c r="F7" s="245"/>
      <c r="G7" s="245" t="str">
        <f>進捗表!AR31</f>
        <v/>
      </c>
      <c r="H7" s="245"/>
      <c r="I7" s="245" t="str">
        <f>進捗表!AT31</f>
        <v/>
      </c>
      <c r="J7" s="245"/>
      <c r="K7" s="245" t="str">
        <f>進捗表!AV31</f>
        <v/>
      </c>
      <c r="L7" s="245"/>
      <c r="M7" s="245" t="str">
        <f>進捗表!AX31</f>
        <v/>
      </c>
      <c r="N7" s="245"/>
      <c r="O7" s="245" t="str">
        <f>進捗表!AZ31</f>
        <v/>
      </c>
      <c r="P7" s="245"/>
      <c r="Q7" s="245" t="str">
        <f>進捗表!BB31</f>
        <v/>
      </c>
      <c r="R7" s="245"/>
      <c r="S7" s="245" t="str">
        <f>進捗表!BD31</f>
        <v/>
      </c>
      <c r="T7" s="245"/>
      <c r="U7" s="245" t="str">
        <f>進捗表!BF31</f>
        <v/>
      </c>
      <c r="V7" s="245"/>
      <c r="W7" s="245" t="str">
        <f>進捗表!BH31</f>
        <v/>
      </c>
      <c r="X7" s="245"/>
      <c r="Y7" s="245" t="str">
        <f>進捗表!BJ31</f>
        <v/>
      </c>
      <c r="Z7" s="245"/>
      <c r="AA7" s="245" t="str">
        <f>進捗表!BL31</f>
        <v/>
      </c>
      <c r="AB7" s="245"/>
      <c r="AC7" s="114" t="str">
        <f>進捗表!BN31</f>
        <v/>
      </c>
      <c r="AD7" s="114"/>
      <c r="AE7" s="114" t="str">
        <f>進捗表!BP31</f>
        <v/>
      </c>
      <c r="AF7" s="114"/>
      <c r="AG7" s="114" t="str">
        <f>進捗表!BR31</f>
        <v/>
      </c>
      <c r="AH7" s="114"/>
      <c r="AI7" s="114" t="str">
        <f>進捗表!BT31</f>
        <v/>
      </c>
      <c r="AJ7" s="114"/>
      <c r="AK7" s="114" t="str">
        <f>進捗表!BV31</f>
        <v/>
      </c>
      <c r="AL7" s="114"/>
      <c r="AM7" s="114" t="str">
        <f>進捗表!BX31</f>
        <v/>
      </c>
      <c r="AN7" s="114"/>
      <c r="AO7" s="114" t="str">
        <f>進捗表!BZ31</f>
        <v/>
      </c>
      <c r="AP7" s="114"/>
      <c r="AQ7" s="114" t="str">
        <f>進捗表!CB31</f>
        <v/>
      </c>
      <c r="AR7" s="114"/>
      <c r="AS7" s="114" t="str">
        <f>進捗表!CD31</f>
        <v/>
      </c>
      <c r="AT7" s="114"/>
      <c r="AU7" s="114" t="str">
        <f>進捗表!CF31</f>
        <v/>
      </c>
      <c r="AV7" s="114"/>
      <c r="AW7" s="114" t="str">
        <f>進捗表!CH31</f>
        <v/>
      </c>
      <c r="AX7" s="114"/>
      <c r="AY7" s="114" t="str">
        <f>進捗表!CJ31</f>
        <v/>
      </c>
      <c r="AZ7" s="114"/>
      <c r="BA7" s="181"/>
      <c r="BB7" s="59"/>
      <c r="BC7" s="59"/>
      <c r="BD7" s="59"/>
      <c r="BE7" s="59"/>
      <c r="BF7" s="59"/>
      <c r="BG7" s="59"/>
      <c r="BH7" s="483"/>
      <c r="BI7" s="483"/>
    </row>
    <row r="8" spans="1:63" ht="23.25" customHeight="1">
      <c r="B8" s="484"/>
      <c r="C8" s="485"/>
      <c r="D8" s="61" t="s">
        <v>43</v>
      </c>
      <c r="E8" s="178">
        <f>進捗表!AP29</f>
        <v>1</v>
      </c>
      <c r="F8" s="179" t="s">
        <v>44</v>
      </c>
      <c r="G8" s="178" t="str">
        <f>進捗表!AR29</f>
        <v/>
      </c>
      <c r="H8" s="179" t="s">
        <v>44</v>
      </c>
      <c r="I8" s="178" t="str">
        <f>進捗表!AT29</f>
        <v/>
      </c>
      <c r="J8" s="179" t="s">
        <v>44</v>
      </c>
      <c r="K8" s="178" t="str">
        <f>進捗表!AV29</f>
        <v/>
      </c>
      <c r="L8" s="179" t="s">
        <v>44</v>
      </c>
      <c r="M8" s="178" t="str">
        <f>進捗表!AX29</f>
        <v/>
      </c>
      <c r="N8" s="179" t="s">
        <v>44</v>
      </c>
      <c r="O8" s="178" t="str">
        <f>進捗表!AZ29</f>
        <v/>
      </c>
      <c r="P8" s="179" t="s">
        <v>44</v>
      </c>
      <c r="Q8" s="178" t="str">
        <f>進捗表!BB29</f>
        <v/>
      </c>
      <c r="R8" s="179" t="s">
        <v>44</v>
      </c>
      <c r="S8" s="178" t="str">
        <f>進捗表!BD29</f>
        <v/>
      </c>
      <c r="T8" s="179" t="s">
        <v>44</v>
      </c>
      <c r="U8" s="178" t="str">
        <f>進捗表!BF29</f>
        <v/>
      </c>
      <c r="V8" s="179" t="s">
        <v>44</v>
      </c>
      <c r="W8" s="178" t="str">
        <f>進捗表!BH29</f>
        <v/>
      </c>
      <c r="X8" s="179" t="s">
        <v>44</v>
      </c>
      <c r="Y8" s="178" t="str">
        <f>進捗表!BJ29</f>
        <v/>
      </c>
      <c r="Z8" s="179" t="s">
        <v>44</v>
      </c>
      <c r="AA8" s="178" t="str">
        <f>進捗表!BL29</f>
        <v/>
      </c>
      <c r="AB8" s="180" t="s">
        <v>44</v>
      </c>
      <c r="AC8" s="178" t="str">
        <f>進捗表!BN29</f>
        <v/>
      </c>
      <c r="AD8" s="179" t="s">
        <v>44</v>
      </c>
      <c r="AE8" s="178" t="str">
        <f>進捗表!BP29</f>
        <v/>
      </c>
      <c r="AF8" s="179" t="s">
        <v>44</v>
      </c>
      <c r="AG8" s="178" t="str">
        <f>進捗表!BR29</f>
        <v/>
      </c>
      <c r="AH8" s="179" t="s">
        <v>44</v>
      </c>
      <c r="AI8" s="178" t="str">
        <f>進捗表!BT29</f>
        <v/>
      </c>
      <c r="AJ8" s="179" t="s">
        <v>44</v>
      </c>
      <c r="AK8" s="178" t="str">
        <f>進捗表!BV29</f>
        <v/>
      </c>
      <c r="AL8" s="179" t="s">
        <v>44</v>
      </c>
      <c r="AM8" s="178" t="str">
        <f>進捗表!BX29</f>
        <v/>
      </c>
      <c r="AN8" s="179" t="s">
        <v>44</v>
      </c>
      <c r="AO8" s="178" t="str">
        <f>進捗表!BZ29</f>
        <v/>
      </c>
      <c r="AP8" s="179" t="s">
        <v>44</v>
      </c>
      <c r="AQ8" s="178" t="str">
        <f>進捗表!CB29</f>
        <v/>
      </c>
      <c r="AR8" s="179" t="s">
        <v>44</v>
      </c>
      <c r="AS8" s="178" t="str">
        <f>進捗表!CD29</f>
        <v/>
      </c>
      <c r="AT8" s="179" t="s">
        <v>44</v>
      </c>
      <c r="AU8" s="178" t="str">
        <f>進捗表!CF29</f>
        <v/>
      </c>
      <c r="AV8" s="179" t="s">
        <v>44</v>
      </c>
      <c r="AW8" s="178" t="str">
        <f>進捗表!CH29</f>
        <v/>
      </c>
      <c r="AX8" s="179" t="s">
        <v>44</v>
      </c>
      <c r="AY8" s="178" t="str">
        <f>進捗表!CJ29</f>
        <v/>
      </c>
      <c r="AZ8" s="180" t="s">
        <v>44</v>
      </c>
      <c r="BA8" s="159"/>
      <c r="BB8" s="63"/>
      <c r="BC8" s="62"/>
      <c r="BD8" s="63"/>
      <c r="BE8" s="62"/>
      <c r="BF8" s="63"/>
      <c r="BG8" s="62"/>
      <c r="BH8" s="63"/>
      <c r="BI8" s="62"/>
    </row>
    <row r="9" spans="1:63" ht="23.25" customHeight="1">
      <c r="B9" s="486" t="s">
        <v>45</v>
      </c>
      <c r="C9" s="482"/>
      <c r="D9" s="64" t="s">
        <v>46</v>
      </c>
      <c r="E9" s="65" t="s">
        <v>47</v>
      </c>
      <c r="F9" s="66" t="s">
        <v>48</v>
      </c>
      <c r="G9" s="65" t="s">
        <v>49</v>
      </c>
      <c r="H9" s="60" t="s">
        <v>48</v>
      </c>
      <c r="I9" s="67" t="s">
        <v>47</v>
      </c>
      <c r="J9" s="68" t="s">
        <v>50</v>
      </c>
      <c r="K9" s="69" t="s">
        <v>47</v>
      </c>
      <c r="L9" s="70" t="s">
        <v>50</v>
      </c>
      <c r="M9" s="69" t="s">
        <v>47</v>
      </c>
      <c r="N9" s="70" t="s">
        <v>50</v>
      </c>
      <c r="O9" s="69" t="s">
        <v>47</v>
      </c>
      <c r="P9" s="70" t="s">
        <v>50</v>
      </c>
      <c r="Q9" s="69" t="s">
        <v>47</v>
      </c>
      <c r="R9" s="66" t="s">
        <v>50</v>
      </c>
      <c r="S9" s="69" t="s">
        <v>47</v>
      </c>
      <c r="T9" s="66" t="s">
        <v>48</v>
      </c>
      <c r="U9" s="69" t="s">
        <v>47</v>
      </c>
      <c r="V9" s="66" t="s">
        <v>48</v>
      </c>
      <c r="W9" s="69" t="s">
        <v>47</v>
      </c>
      <c r="X9" s="66" t="s">
        <v>50</v>
      </c>
      <c r="Y9" s="69" t="s">
        <v>47</v>
      </c>
      <c r="Z9" s="66" t="s">
        <v>50</v>
      </c>
      <c r="AA9" s="65" t="s">
        <v>47</v>
      </c>
      <c r="AB9" s="158" t="s">
        <v>50</v>
      </c>
      <c r="AC9" s="69" t="s">
        <v>47</v>
      </c>
      <c r="AD9" s="66" t="s">
        <v>48</v>
      </c>
      <c r="AE9" s="65" t="s">
        <v>47</v>
      </c>
      <c r="AF9" s="158" t="s">
        <v>48</v>
      </c>
      <c r="AG9" s="67" t="s">
        <v>47</v>
      </c>
      <c r="AH9" s="68" t="s">
        <v>48</v>
      </c>
      <c r="AI9" s="69" t="s">
        <v>47</v>
      </c>
      <c r="AJ9" s="70" t="s">
        <v>48</v>
      </c>
      <c r="AK9" s="69" t="s">
        <v>47</v>
      </c>
      <c r="AL9" s="70" t="s">
        <v>48</v>
      </c>
      <c r="AM9" s="69" t="s">
        <v>47</v>
      </c>
      <c r="AN9" s="70" t="s">
        <v>48</v>
      </c>
      <c r="AO9" s="69" t="s">
        <v>47</v>
      </c>
      <c r="AP9" s="66" t="s">
        <v>48</v>
      </c>
      <c r="AQ9" s="69" t="s">
        <v>47</v>
      </c>
      <c r="AR9" s="66" t="s">
        <v>48</v>
      </c>
      <c r="AS9" s="69" t="s">
        <v>47</v>
      </c>
      <c r="AT9" s="66" t="s">
        <v>48</v>
      </c>
      <c r="AU9" s="69" t="s">
        <v>47</v>
      </c>
      <c r="AV9" s="66" t="s">
        <v>48</v>
      </c>
      <c r="AW9" s="69" t="s">
        <v>47</v>
      </c>
      <c r="AX9" s="66" t="s">
        <v>48</v>
      </c>
      <c r="AY9" s="65" t="s">
        <v>47</v>
      </c>
      <c r="AZ9" s="158" t="s">
        <v>48</v>
      </c>
      <c r="BA9" s="182"/>
      <c r="BB9" s="60"/>
      <c r="BC9" s="60"/>
      <c r="BD9" s="60"/>
      <c r="BE9" s="60"/>
      <c r="BF9" s="60"/>
      <c r="BG9" s="79"/>
      <c r="BH9" s="60"/>
      <c r="BI9" s="60"/>
    </row>
    <row r="10" spans="1:63" ht="23.25" customHeight="1">
      <c r="B10" s="480" t="str">
        <f>IF(工事進捗状況報告書!B40=0,"",工事進捗状況報告書!B40)</f>
        <v/>
      </c>
      <c r="C10" s="481"/>
      <c r="D10" s="71">
        <f>工事進捗状況報告書!N40</f>
        <v>0</v>
      </c>
      <c r="E10" s="115">
        <v>0</v>
      </c>
      <c r="F10" s="116">
        <f t="shared" ref="F10:F19" si="0">IF(E10="","",IF($D10*E10/100=0,0,ROUNDUP($D10*E10/100,1)))</f>
        <v>0</v>
      </c>
      <c r="G10" s="115">
        <v>0</v>
      </c>
      <c r="H10" s="118">
        <f>IF(G10="","",IF($D10*G10/100=0,0,ROUNDUP($D10*G10/100,1)))</f>
        <v>0</v>
      </c>
      <c r="I10" s="115">
        <v>0</v>
      </c>
      <c r="J10" s="116">
        <f>IF(I10="","",IF($D10*I10/100=0,0,ROUNDUP($D10*I10/100,1)))</f>
        <v>0</v>
      </c>
      <c r="K10" s="115">
        <v>0</v>
      </c>
      <c r="L10" s="116">
        <f>IF(K10="","",IF($D10*K10/100=0,0,ROUNDUP($D10*K10/100,1)))</f>
        <v>0</v>
      </c>
      <c r="M10" s="115">
        <v>0</v>
      </c>
      <c r="N10" s="116">
        <f>IF(M10="","",IF($D10*M10/100=0,0,ROUNDUP($D10*M10/100,1)))</f>
        <v>0</v>
      </c>
      <c r="O10" s="115">
        <v>0</v>
      </c>
      <c r="P10" s="116">
        <f>IF(O10="","",IF($D10*O10/100=0,0,ROUNDUP($D10*O10/100,1)))</f>
        <v>0</v>
      </c>
      <c r="Q10" s="115">
        <v>0</v>
      </c>
      <c r="R10" s="116">
        <f>IF(Q10="","",IF($D10*Q10/100=0,0,ROUNDUP($D10*Q10/100,1)))</f>
        <v>0</v>
      </c>
      <c r="S10" s="115">
        <v>0</v>
      </c>
      <c r="T10" s="116">
        <f t="shared" ref="T10:T20" si="1">IF(S10="","",IF($D10*S10/100=0,0,ROUNDUP($D10*S10/100,1)))</f>
        <v>0</v>
      </c>
      <c r="U10" s="115">
        <v>0</v>
      </c>
      <c r="V10" s="116">
        <f t="shared" ref="V10:V20" si="2">IF(U10="","",IF($D10*U10/100=0,0,ROUNDUP($D10*U10/100,1)))</f>
        <v>0</v>
      </c>
      <c r="W10" s="115">
        <v>0</v>
      </c>
      <c r="X10" s="116">
        <f>IF(W10="","",IF($D10*W10/100=0,0,ROUNDUP($D10*W10/100,1)))</f>
        <v>0</v>
      </c>
      <c r="Y10" s="115">
        <v>0</v>
      </c>
      <c r="Z10" s="116">
        <f>IF(Y10="","",IF($D10*Y10/100=0,0,ROUNDUP($D10*Y10/100,1)))</f>
        <v>0</v>
      </c>
      <c r="AA10" s="115">
        <v>0</v>
      </c>
      <c r="AB10" s="176">
        <f>IF(AA10="","",IF($D10*AA10/100=0,0,ROUNDUP($D10*AA10/100,1)))</f>
        <v>0</v>
      </c>
      <c r="AC10" s="117">
        <v>0</v>
      </c>
      <c r="AD10" s="116">
        <f t="shared" ref="AD10:AD19" si="3">IF(AC10="","",IF($D10*AC10/100=0,0,ROUNDUP($D10*AC10/100,1)))</f>
        <v>0</v>
      </c>
      <c r="AE10" s="115">
        <v>0</v>
      </c>
      <c r="AF10" s="118">
        <f>IF(AE10="","",IF($D10*AE10/100=0,0,ROUNDUP($D10*AE10/100,1)))</f>
        <v>0</v>
      </c>
      <c r="AG10" s="115">
        <v>0</v>
      </c>
      <c r="AH10" s="116">
        <f>IF(AG10="","",IF($D10*AG10/100=0,0,ROUNDUP($D10*AG10/100,1)))</f>
        <v>0</v>
      </c>
      <c r="AI10" s="115">
        <v>0</v>
      </c>
      <c r="AJ10" s="116">
        <f>IF(AI10="","",IF($D10*AI10/100=0,0,ROUNDUP($D10*AI10/100,1)))</f>
        <v>0</v>
      </c>
      <c r="AK10" s="115">
        <v>0</v>
      </c>
      <c r="AL10" s="116">
        <f>IF(AK10="","",IF($D10*AK10/100=0,0,ROUNDUP($D10*AK10/100,1)))</f>
        <v>0</v>
      </c>
      <c r="AM10" s="115">
        <v>0</v>
      </c>
      <c r="AN10" s="116">
        <f>IF(AM10="","",IF($D10*AM10/100=0,0,ROUNDUP($D10*AM10/100,1)))</f>
        <v>0</v>
      </c>
      <c r="AO10" s="115">
        <v>0</v>
      </c>
      <c r="AP10" s="116">
        <f>IF(AO10="","",IF($D10*AO10/100=0,0,ROUNDUP($D10*AO10/100,1)))</f>
        <v>0</v>
      </c>
      <c r="AQ10" s="115">
        <v>0</v>
      </c>
      <c r="AR10" s="116">
        <f t="shared" ref="AR10:AR40" si="4">IF(AQ10="","",IF($D10*AQ10/100=0,0,ROUNDUP($D10*AQ10/100,1)))</f>
        <v>0</v>
      </c>
      <c r="AS10" s="115">
        <v>0</v>
      </c>
      <c r="AT10" s="116">
        <f t="shared" ref="AT10:AT40" si="5">IF(AS10="","",IF($D10*AS10/100=0,0,ROUNDUP($D10*AS10/100,1)))</f>
        <v>0</v>
      </c>
      <c r="AU10" s="115">
        <v>0</v>
      </c>
      <c r="AV10" s="116">
        <f>IF(AU10="","",IF($D10*AU10/100=0,0,ROUNDUP($D10*AU10/100,1)))</f>
        <v>0</v>
      </c>
      <c r="AW10" s="115">
        <v>0</v>
      </c>
      <c r="AX10" s="116">
        <f>IF(AW10="","",IF($D10*AW10/100=0,0,ROUNDUP($D10*AW10/100,1)))</f>
        <v>0</v>
      </c>
      <c r="AY10" s="117">
        <v>0</v>
      </c>
      <c r="AZ10" s="176">
        <f>IF(AY10="","",IF($D10*AY10/100=0,0,ROUNDUP($D10*AY10/100,1)))</f>
        <v>0</v>
      </c>
      <c r="BA10" s="183"/>
      <c r="BB10" s="72"/>
      <c r="BC10" s="72"/>
      <c r="BD10" s="72"/>
      <c r="BE10" s="72"/>
      <c r="BF10" s="72"/>
      <c r="BG10" s="72"/>
      <c r="BH10" s="73"/>
      <c r="BI10" s="72"/>
    </row>
    <row r="11" spans="1:63" ht="23.25" customHeight="1">
      <c r="B11" s="480" t="str">
        <f>IF(工事進捗状況報告書!B41=0,"",工事進捗状況報告書!B41)</f>
        <v/>
      </c>
      <c r="C11" s="481"/>
      <c r="D11" s="71">
        <f>工事進捗状況報告書!N41</f>
        <v>0</v>
      </c>
      <c r="E11" s="115">
        <v>0</v>
      </c>
      <c r="F11" s="116">
        <f t="shared" si="0"/>
        <v>0</v>
      </c>
      <c r="G11" s="115">
        <v>0</v>
      </c>
      <c r="H11" s="118">
        <f t="shared" ref="H11:H20" si="6">IF(G11="","",IF($D11*G11/100=0,0,ROUNDUP($D11*G11/100,1)))</f>
        <v>0</v>
      </c>
      <c r="I11" s="115">
        <v>0</v>
      </c>
      <c r="J11" s="116">
        <f t="shared" ref="J11:J20" si="7">IF(I11="","",IF($D11*I11/100=0,0,ROUNDUP($D11*I11/100,1)))</f>
        <v>0</v>
      </c>
      <c r="K11" s="115">
        <v>0</v>
      </c>
      <c r="L11" s="116">
        <f t="shared" ref="L11:L20" si="8">IF(K11="","",IF($D11*K11/100=0,0,ROUNDUP($D11*K11/100,1)))</f>
        <v>0</v>
      </c>
      <c r="M11" s="115">
        <v>0</v>
      </c>
      <c r="N11" s="116">
        <f t="shared" ref="N11:N20" si="9">IF(M11="","",IF($D11*M11/100=0,0,ROUNDUP($D11*M11/100,1)))</f>
        <v>0</v>
      </c>
      <c r="O11" s="115">
        <v>0</v>
      </c>
      <c r="P11" s="116">
        <f t="shared" ref="P11:P20" si="10">IF(O11="","",IF($D11*O11/100=0,0,ROUNDUP($D11*O11/100,1)))</f>
        <v>0</v>
      </c>
      <c r="Q11" s="115">
        <v>0</v>
      </c>
      <c r="R11" s="116">
        <f t="shared" ref="R11:R20" si="11">IF(Q11="","",IF($D11*Q11/100=0,0,ROUNDUP($D11*Q11/100,1)))</f>
        <v>0</v>
      </c>
      <c r="S11" s="115">
        <v>0</v>
      </c>
      <c r="T11" s="116">
        <f t="shared" si="1"/>
        <v>0</v>
      </c>
      <c r="U11" s="115">
        <v>0</v>
      </c>
      <c r="V11" s="116">
        <f t="shared" si="2"/>
        <v>0</v>
      </c>
      <c r="W11" s="115">
        <v>0</v>
      </c>
      <c r="X11" s="116">
        <f t="shared" ref="X11:X20" si="12">IF(W11="","",IF($D11*W11/100=0,0,ROUNDUP($D11*W11/100,1)))</f>
        <v>0</v>
      </c>
      <c r="Y11" s="115">
        <v>0</v>
      </c>
      <c r="Z11" s="116">
        <f t="shared" ref="Z11:Z20" si="13">IF(Y11="","",IF($D11*Y11/100=0,0,ROUNDUP($D11*Y11/100,1)))</f>
        <v>0</v>
      </c>
      <c r="AA11" s="115">
        <v>0</v>
      </c>
      <c r="AB11" s="176">
        <f t="shared" ref="AB11:AB20" si="14">IF(AA11="","",IF($D11*AA11/100=0,0,ROUNDUP($D11*AA11/100,1)))</f>
        <v>0</v>
      </c>
      <c r="AC11" s="117">
        <v>0</v>
      </c>
      <c r="AD11" s="116">
        <f t="shared" si="3"/>
        <v>0</v>
      </c>
      <c r="AE11" s="115">
        <v>0</v>
      </c>
      <c r="AF11" s="118">
        <f t="shared" ref="AF11:AF13" si="15">IF(AE11="","",IF($D11*AE11/100=0,0,ROUNDUP($D11*AE11/100,1)))</f>
        <v>0</v>
      </c>
      <c r="AG11" s="115">
        <v>0</v>
      </c>
      <c r="AH11" s="116">
        <f t="shared" ref="AH11:AH40" si="16">IF(AG11="","",IF($D11*AG11/100=0,0,ROUNDUP($D11*AG11/100,1)))</f>
        <v>0</v>
      </c>
      <c r="AI11" s="115">
        <v>0</v>
      </c>
      <c r="AJ11" s="116">
        <f t="shared" ref="AJ11:AJ40" si="17">IF(AI11="","",IF($D11*AI11/100=0,0,ROUNDUP($D11*AI11/100,1)))</f>
        <v>0</v>
      </c>
      <c r="AK11" s="115">
        <v>0</v>
      </c>
      <c r="AL11" s="116">
        <f t="shared" ref="AL11:AL40" si="18">IF(AK11="","",IF($D11*AK11/100=0,0,ROUNDUP($D11*AK11/100,1)))</f>
        <v>0</v>
      </c>
      <c r="AM11" s="115">
        <v>0</v>
      </c>
      <c r="AN11" s="116">
        <f t="shared" ref="AN11:AN40" si="19">IF(AM11="","",IF($D11*AM11/100=0,0,ROUNDUP($D11*AM11/100,1)))</f>
        <v>0</v>
      </c>
      <c r="AO11" s="115">
        <v>0</v>
      </c>
      <c r="AP11" s="116">
        <f t="shared" ref="AP11:AP40" si="20">IF(AO11="","",IF($D11*AO11/100=0,0,ROUNDUP($D11*AO11/100,1)))</f>
        <v>0</v>
      </c>
      <c r="AQ11" s="115">
        <v>0</v>
      </c>
      <c r="AR11" s="116">
        <f t="shared" si="4"/>
        <v>0</v>
      </c>
      <c r="AS11" s="115">
        <v>0</v>
      </c>
      <c r="AT11" s="116">
        <f t="shared" si="5"/>
        <v>0</v>
      </c>
      <c r="AU11" s="115">
        <v>0</v>
      </c>
      <c r="AV11" s="116">
        <f t="shared" ref="AV11:AV40" si="21">IF(AU11="","",IF($D11*AU11/100=0,0,ROUNDUP($D11*AU11/100,1)))</f>
        <v>0</v>
      </c>
      <c r="AW11" s="117">
        <v>0</v>
      </c>
      <c r="AX11" s="116">
        <f t="shared" ref="AX11:AX40" si="22">IF(AW11="","",IF($D11*AW11/100=0,0,ROUNDUP($D11*AW11/100,1)))</f>
        <v>0</v>
      </c>
      <c r="AY11" s="117">
        <v>0</v>
      </c>
      <c r="AZ11" s="176">
        <f t="shared" ref="AZ11:AZ40" si="23">IF(AY11="","",IF($D11*AY11/100=0,0,ROUNDUP($D11*AY11/100,1)))</f>
        <v>0</v>
      </c>
      <c r="BA11" s="183"/>
      <c r="BB11" s="72"/>
      <c r="BC11" s="72"/>
      <c r="BD11" s="72"/>
      <c r="BE11" s="72"/>
      <c r="BF11" s="72"/>
      <c r="BG11" s="72"/>
      <c r="BH11" s="73"/>
      <c r="BI11" s="72"/>
    </row>
    <row r="12" spans="1:63" ht="23.25" customHeight="1">
      <c r="B12" s="480" t="str">
        <f>IF(工事進捗状況報告書!B42=0,"",工事進捗状況報告書!B42)</f>
        <v/>
      </c>
      <c r="C12" s="481"/>
      <c r="D12" s="71">
        <f>工事進捗状況報告書!N42</f>
        <v>0</v>
      </c>
      <c r="E12" s="115">
        <v>0</v>
      </c>
      <c r="F12" s="116">
        <f t="shared" si="0"/>
        <v>0</v>
      </c>
      <c r="G12" s="115">
        <v>0</v>
      </c>
      <c r="H12" s="118">
        <f t="shared" si="6"/>
        <v>0</v>
      </c>
      <c r="I12" s="115">
        <v>0</v>
      </c>
      <c r="J12" s="116">
        <f t="shared" si="7"/>
        <v>0</v>
      </c>
      <c r="K12" s="115">
        <v>0</v>
      </c>
      <c r="L12" s="116">
        <f t="shared" si="8"/>
        <v>0</v>
      </c>
      <c r="M12" s="115">
        <v>0</v>
      </c>
      <c r="N12" s="116">
        <f t="shared" si="9"/>
        <v>0</v>
      </c>
      <c r="O12" s="115">
        <v>0</v>
      </c>
      <c r="P12" s="116">
        <f t="shared" si="10"/>
        <v>0</v>
      </c>
      <c r="Q12" s="115">
        <v>0</v>
      </c>
      <c r="R12" s="116">
        <f t="shared" si="11"/>
        <v>0</v>
      </c>
      <c r="S12" s="115">
        <v>0</v>
      </c>
      <c r="T12" s="116">
        <f t="shared" si="1"/>
        <v>0</v>
      </c>
      <c r="U12" s="115">
        <v>0</v>
      </c>
      <c r="V12" s="116">
        <f t="shared" si="2"/>
        <v>0</v>
      </c>
      <c r="W12" s="115">
        <v>0</v>
      </c>
      <c r="X12" s="116">
        <f t="shared" si="12"/>
        <v>0</v>
      </c>
      <c r="Y12" s="115">
        <v>0</v>
      </c>
      <c r="Z12" s="116">
        <f t="shared" si="13"/>
        <v>0</v>
      </c>
      <c r="AA12" s="115">
        <v>0</v>
      </c>
      <c r="AB12" s="176">
        <f t="shared" si="14"/>
        <v>0</v>
      </c>
      <c r="AC12" s="117">
        <v>0</v>
      </c>
      <c r="AD12" s="116">
        <f t="shared" si="3"/>
        <v>0</v>
      </c>
      <c r="AE12" s="115">
        <v>0</v>
      </c>
      <c r="AF12" s="118">
        <f t="shared" si="15"/>
        <v>0</v>
      </c>
      <c r="AG12" s="115">
        <v>0</v>
      </c>
      <c r="AH12" s="116">
        <f t="shared" si="16"/>
        <v>0</v>
      </c>
      <c r="AI12" s="115">
        <v>0</v>
      </c>
      <c r="AJ12" s="116">
        <f t="shared" si="17"/>
        <v>0</v>
      </c>
      <c r="AK12" s="115">
        <v>0</v>
      </c>
      <c r="AL12" s="116">
        <f t="shared" si="18"/>
        <v>0</v>
      </c>
      <c r="AM12" s="115">
        <v>0</v>
      </c>
      <c r="AN12" s="116">
        <f t="shared" si="19"/>
        <v>0</v>
      </c>
      <c r="AO12" s="115">
        <v>0</v>
      </c>
      <c r="AP12" s="116">
        <f t="shared" si="20"/>
        <v>0</v>
      </c>
      <c r="AQ12" s="115">
        <v>0</v>
      </c>
      <c r="AR12" s="116">
        <f t="shared" si="4"/>
        <v>0</v>
      </c>
      <c r="AS12" s="115">
        <v>0</v>
      </c>
      <c r="AT12" s="116">
        <f t="shared" si="5"/>
        <v>0</v>
      </c>
      <c r="AU12" s="117">
        <v>0</v>
      </c>
      <c r="AV12" s="116">
        <f t="shared" si="21"/>
        <v>0</v>
      </c>
      <c r="AW12" s="117">
        <v>0</v>
      </c>
      <c r="AX12" s="116">
        <f t="shared" si="22"/>
        <v>0</v>
      </c>
      <c r="AY12" s="117">
        <v>0</v>
      </c>
      <c r="AZ12" s="176">
        <f t="shared" si="23"/>
        <v>0</v>
      </c>
      <c r="BA12" s="183"/>
      <c r="BB12" s="72"/>
      <c r="BC12" s="72"/>
      <c r="BD12" s="72"/>
      <c r="BE12" s="72"/>
      <c r="BF12" s="72"/>
      <c r="BG12" s="72"/>
      <c r="BH12" s="73"/>
      <c r="BI12" s="72"/>
    </row>
    <row r="13" spans="1:63" ht="23.25" customHeight="1">
      <c r="B13" s="480" t="str">
        <f>IF(工事進捗状況報告書!B43=0,"",工事進捗状況報告書!B43)</f>
        <v/>
      </c>
      <c r="C13" s="481"/>
      <c r="D13" s="71">
        <f>工事進捗状況報告書!N43</f>
        <v>0</v>
      </c>
      <c r="E13" s="115">
        <v>0</v>
      </c>
      <c r="F13" s="116">
        <f t="shared" si="0"/>
        <v>0</v>
      </c>
      <c r="G13" s="115">
        <v>0</v>
      </c>
      <c r="H13" s="118">
        <f t="shared" si="6"/>
        <v>0</v>
      </c>
      <c r="I13" s="115">
        <v>0</v>
      </c>
      <c r="J13" s="116">
        <f t="shared" si="7"/>
        <v>0</v>
      </c>
      <c r="K13" s="115">
        <v>0</v>
      </c>
      <c r="L13" s="116">
        <f t="shared" si="8"/>
        <v>0</v>
      </c>
      <c r="M13" s="115">
        <v>0</v>
      </c>
      <c r="N13" s="116">
        <f t="shared" si="9"/>
        <v>0</v>
      </c>
      <c r="O13" s="115">
        <v>0</v>
      </c>
      <c r="P13" s="116">
        <f t="shared" si="10"/>
        <v>0</v>
      </c>
      <c r="Q13" s="115">
        <v>0</v>
      </c>
      <c r="R13" s="116">
        <f t="shared" si="11"/>
        <v>0</v>
      </c>
      <c r="S13" s="115">
        <v>0</v>
      </c>
      <c r="T13" s="116">
        <f t="shared" si="1"/>
        <v>0</v>
      </c>
      <c r="U13" s="115">
        <v>0</v>
      </c>
      <c r="V13" s="116">
        <f t="shared" si="2"/>
        <v>0</v>
      </c>
      <c r="W13" s="115">
        <v>0</v>
      </c>
      <c r="X13" s="116">
        <f t="shared" si="12"/>
        <v>0</v>
      </c>
      <c r="Y13" s="115">
        <v>0</v>
      </c>
      <c r="Z13" s="116">
        <f t="shared" si="13"/>
        <v>0</v>
      </c>
      <c r="AA13" s="115">
        <v>0</v>
      </c>
      <c r="AB13" s="176">
        <f t="shared" si="14"/>
        <v>0</v>
      </c>
      <c r="AC13" s="117">
        <v>0</v>
      </c>
      <c r="AD13" s="116">
        <f t="shared" si="3"/>
        <v>0</v>
      </c>
      <c r="AE13" s="115">
        <v>0</v>
      </c>
      <c r="AF13" s="118">
        <f t="shared" si="15"/>
        <v>0</v>
      </c>
      <c r="AG13" s="115">
        <v>0</v>
      </c>
      <c r="AH13" s="116">
        <f t="shared" si="16"/>
        <v>0</v>
      </c>
      <c r="AI13" s="115">
        <v>0</v>
      </c>
      <c r="AJ13" s="116">
        <f t="shared" si="17"/>
        <v>0</v>
      </c>
      <c r="AK13" s="115">
        <v>0</v>
      </c>
      <c r="AL13" s="116">
        <f t="shared" si="18"/>
        <v>0</v>
      </c>
      <c r="AM13" s="115">
        <v>0</v>
      </c>
      <c r="AN13" s="116">
        <f t="shared" si="19"/>
        <v>0</v>
      </c>
      <c r="AO13" s="115">
        <v>0</v>
      </c>
      <c r="AP13" s="116">
        <f t="shared" si="20"/>
        <v>0</v>
      </c>
      <c r="AQ13" s="115">
        <v>0</v>
      </c>
      <c r="AR13" s="116">
        <f t="shared" si="4"/>
        <v>0</v>
      </c>
      <c r="AS13" s="117">
        <v>0</v>
      </c>
      <c r="AT13" s="116">
        <f t="shared" si="5"/>
        <v>0</v>
      </c>
      <c r="AU13" s="117">
        <v>0</v>
      </c>
      <c r="AV13" s="116">
        <f t="shared" si="21"/>
        <v>0</v>
      </c>
      <c r="AW13" s="117">
        <v>0</v>
      </c>
      <c r="AX13" s="116">
        <f t="shared" si="22"/>
        <v>0</v>
      </c>
      <c r="AY13" s="117">
        <v>0</v>
      </c>
      <c r="AZ13" s="176">
        <f t="shared" si="23"/>
        <v>0</v>
      </c>
      <c r="BA13" s="183"/>
      <c r="BB13" s="72"/>
      <c r="BC13" s="72"/>
      <c r="BD13" s="72"/>
      <c r="BE13" s="72"/>
      <c r="BF13" s="72"/>
      <c r="BG13" s="72"/>
      <c r="BH13" s="73"/>
      <c r="BI13" s="72"/>
    </row>
    <row r="14" spans="1:63" ht="23.25" customHeight="1">
      <c r="B14" s="480" t="str">
        <f>IF(工事進捗状況報告書!B44=0,"",工事進捗状況報告書!B44)</f>
        <v/>
      </c>
      <c r="C14" s="481"/>
      <c r="D14" s="71">
        <f>工事進捗状況報告書!N44</f>
        <v>0</v>
      </c>
      <c r="E14" s="115">
        <v>0</v>
      </c>
      <c r="F14" s="116">
        <f t="shared" si="0"/>
        <v>0</v>
      </c>
      <c r="G14" s="115">
        <v>0</v>
      </c>
      <c r="H14" s="118">
        <f>IF(G14="","",IF($D14*G14/100=0,0,ROUNDUP($D14*G14/100,1)))</f>
        <v>0</v>
      </c>
      <c r="I14" s="115">
        <v>0</v>
      </c>
      <c r="J14" s="116">
        <f t="shared" si="7"/>
        <v>0</v>
      </c>
      <c r="K14" s="115">
        <v>0</v>
      </c>
      <c r="L14" s="116">
        <f t="shared" si="8"/>
        <v>0</v>
      </c>
      <c r="M14" s="115">
        <v>0</v>
      </c>
      <c r="N14" s="116">
        <f t="shared" si="9"/>
        <v>0</v>
      </c>
      <c r="O14" s="115">
        <v>0</v>
      </c>
      <c r="P14" s="116">
        <f t="shared" si="10"/>
        <v>0</v>
      </c>
      <c r="Q14" s="115">
        <v>0</v>
      </c>
      <c r="R14" s="116">
        <f t="shared" si="11"/>
        <v>0</v>
      </c>
      <c r="S14" s="115">
        <v>0</v>
      </c>
      <c r="T14" s="116">
        <f t="shared" si="1"/>
        <v>0</v>
      </c>
      <c r="U14" s="115">
        <v>0</v>
      </c>
      <c r="V14" s="116">
        <f t="shared" si="2"/>
        <v>0</v>
      </c>
      <c r="W14" s="115">
        <v>0</v>
      </c>
      <c r="X14" s="116">
        <f t="shared" si="12"/>
        <v>0</v>
      </c>
      <c r="Y14" s="115">
        <v>0</v>
      </c>
      <c r="Z14" s="116">
        <f t="shared" si="13"/>
        <v>0</v>
      </c>
      <c r="AA14" s="115">
        <v>0</v>
      </c>
      <c r="AB14" s="176">
        <f t="shared" si="14"/>
        <v>0</v>
      </c>
      <c r="AC14" s="117">
        <v>0</v>
      </c>
      <c r="AD14" s="116">
        <f t="shared" si="3"/>
        <v>0</v>
      </c>
      <c r="AE14" s="115">
        <v>0</v>
      </c>
      <c r="AF14" s="118">
        <f>IF(AE14="","",IF($D14*AE14/100=0,0,ROUNDUP($D14*AE14/100,1)))</f>
        <v>0</v>
      </c>
      <c r="AG14" s="115">
        <v>0</v>
      </c>
      <c r="AH14" s="116">
        <f t="shared" si="16"/>
        <v>0</v>
      </c>
      <c r="AI14" s="117">
        <v>0</v>
      </c>
      <c r="AJ14" s="116">
        <f t="shared" si="17"/>
        <v>0</v>
      </c>
      <c r="AK14" s="117">
        <v>0</v>
      </c>
      <c r="AL14" s="116">
        <f t="shared" si="18"/>
        <v>0</v>
      </c>
      <c r="AM14" s="117">
        <v>0</v>
      </c>
      <c r="AN14" s="116">
        <f t="shared" si="19"/>
        <v>0</v>
      </c>
      <c r="AO14" s="117">
        <v>0</v>
      </c>
      <c r="AP14" s="116">
        <f t="shared" si="20"/>
        <v>0</v>
      </c>
      <c r="AQ14" s="117">
        <v>0</v>
      </c>
      <c r="AR14" s="116">
        <f t="shared" si="4"/>
        <v>0</v>
      </c>
      <c r="AS14" s="117">
        <v>0</v>
      </c>
      <c r="AT14" s="116">
        <f t="shared" si="5"/>
        <v>0</v>
      </c>
      <c r="AU14" s="117">
        <v>0</v>
      </c>
      <c r="AV14" s="116">
        <f t="shared" si="21"/>
        <v>0</v>
      </c>
      <c r="AW14" s="117">
        <v>0</v>
      </c>
      <c r="AX14" s="116">
        <f t="shared" si="22"/>
        <v>0</v>
      </c>
      <c r="AY14" s="117">
        <v>0</v>
      </c>
      <c r="AZ14" s="176">
        <f t="shared" si="23"/>
        <v>0</v>
      </c>
      <c r="BA14" s="183"/>
      <c r="BB14" s="72"/>
      <c r="BC14" s="72"/>
      <c r="BD14" s="72"/>
      <c r="BE14" s="72"/>
      <c r="BF14" s="72"/>
      <c r="BG14" s="72"/>
      <c r="BH14" s="73"/>
      <c r="BI14" s="72"/>
    </row>
    <row r="15" spans="1:63" ht="23.25" customHeight="1">
      <c r="B15" s="480" t="str">
        <f>IF(工事進捗状況報告書!B45=0,"",工事進捗状況報告書!B45)</f>
        <v/>
      </c>
      <c r="C15" s="481"/>
      <c r="D15" s="71">
        <f>工事進捗状況報告書!N45</f>
        <v>0</v>
      </c>
      <c r="E15" s="115">
        <v>0</v>
      </c>
      <c r="F15" s="116">
        <f t="shared" si="0"/>
        <v>0</v>
      </c>
      <c r="G15" s="115">
        <v>0</v>
      </c>
      <c r="H15" s="118">
        <f t="shared" si="6"/>
        <v>0</v>
      </c>
      <c r="I15" s="115">
        <v>0</v>
      </c>
      <c r="J15" s="116">
        <f t="shared" si="7"/>
        <v>0</v>
      </c>
      <c r="K15" s="115">
        <v>0</v>
      </c>
      <c r="L15" s="116">
        <f t="shared" si="8"/>
        <v>0</v>
      </c>
      <c r="M15" s="115">
        <v>0</v>
      </c>
      <c r="N15" s="116">
        <f t="shared" si="9"/>
        <v>0</v>
      </c>
      <c r="O15" s="115">
        <v>0</v>
      </c>
      <c r="P15" s="116">
        <f t="shared" si="10"/>
        <v>0</v>
      </c>
      <c r="Q15" s="115">
        <v>0</v>
      </c>
      <c r="R15" s="116">
        <f t="shared" si="11"/>
        <v>0</v>
      </c>
      <c r="S15" s="115">
        <v>0</v>
      </c>
      <c r="T15" s="116">
        <f t="shared" si="1"/>
        <v>0</v>
      </c>
      <c r="U15" s="115">
        <v>0</v>
      </c>
      <c r="V15" s="116">
        <f t="shared" si="2"/>
        <v>0</v>
      </c>
      <c r="W15" s="115">
        <v>0</v>
      </c>
      <c r="X15" s="116">
        <f t="shared" si="12"/>
        <v>0</v>
      </c>
      <c r="Y15" s="115">
        <v>0</v>
      </c>
      <c r="Z15" s="116">
        <f t="shared" si="13"/>
        <v>0</v>
      </c>
      <c r="AA15" s="115">
        <v>0</v>
      </c>
      <c r="AB15" s="176">
        <f t="shared" si="14"/>
        <v>0</v>
      </c>
      <c r="AC15" s="117">
        <v>0</v>
      </c>
      <c r="AD15" s="116">
        <f t="shared" si="3"/>
        <v>0</v>
      </c>
      <c r="AE15" s="115">
        <v>0</v>
      </c>
      <c r="AF15" s="118">
        <f t="shared" ref="AF15:AF23" si="24">IF(AE15="","",IF($D15*AE15/100=0,0,ROUNDUP($D15*AE15/100,1)))</f>
        <v>0</v>
      </c>
      <c r="AG15" s="115">
        <v>0</v>
      </c>
      <c r="AH15" s="116">
        <f t="shared" si="16"/>
        <v>0</v>
      </c>
      <c r="AI15" s="117">
        <v>0</v>
      </c>
      <c r="AJ15" s="116">
        <f t="shared" si="17"/>
        <v>0</v>
      </c>
      <c r="AK15" s="117">
        <v>0</v>
      </c>
      <c r="AL15" s="116">
        <f t="shared" si="18"/>
        <v>0</v>
      </c>
      <c r="AM15" s="117">
        <v>0</v>
      </c>
      <c r="AN15" s="116">
        <f t="shared" si="19"/>
        <v>0</v>
      </c>
      <c r="AO15" s="117">
        <v>0</v>
      </c>
      <c r="AP15" s="116">
        <f t="shared" si="20"/>
        <v>0</v>
      </c>
      <c r="AQ15" s="117">
        <v>0</v>
      </c>
      <c r="AR15" s="116">
        <f t="shared" si="4"/>
        <v>0</v>
      </c>
      <c r="AS15" s="117">
        <v>0</v>
      </c>
      <c r="AT15" s="116">
        <f t="shared" si="5"/>
        <v>0</v>
      </c>
      <c r="AU15" s="117">
        <v>0</v>
      </c>
      <c r="AV15" s="116">
        <f t="shared" si="21"/>
        <v>0</v>
      </c>
      <c r="AW15" s="117">
        <v>0</v>
      </c>
      <c r="AX15" s="116">
        <f t="shared" si="22"/>
        <v>0</v>
      </c>
      <c r="AY15" s="117">
        <v>0</v>
      </c>
      <c r="AZ15" s="176">
        <f t="shared" si="23"/>
        <v>0</v>
      </c>
      <c r="BA15" s="183"/>
      <c r="BB15" s="72"/>
      <c r="BC15" s="72"/>
      <c r="BD15" s="72"/>
      <c r="BE15" s="72"/>
      <c r="BF15" s="72"/>
      <c r="BG15" s="72"/>
      <c r="BH15" s="73"/>
      <c r="BI15" s="72"/>
    </row>
    <row r="16" spans="1:63" ht="23.25" customHeight="1">
      <c r="B16" s="480" t="str">
        <f>IF(工事進捗状況報告書!B46=0,"",工事進捗状況報告書!B46)</f>
        <v/>
      </c>
      <c r="C16" s="481"/>
      <c r="D16" s="71">
        <f>工事進捗状況報告書!N46</f>
        <v>0</v>
      </c>
      <c r="E16" s="115">
        <v>0</v>
      </c>
      <c r="F16" s="116">
        <f t="shared" si="0"/>
        <v>0</v>
      </c>
      <c r="G16" s="115">
        <v>0</v>
      </c>
      <c r="H16" s="118">
        <f t="shared" si="6"/>
        <v>0</v>
      </c>
      <c r="I16" s="115">
        <v>0</v>
      </c>
      <c r="J16" s="116">
        <f t="shared" si="7"/>
        <v>0</v>
      </c>
      <c r="K16" s="115">
        <v>0</v>
      </c>
      <c r="L16" s="116">
        <f t="shared" si="8"/>
        <v>0</v>
      </c>
      <c r="M16" s="115">
        <v>0</v>
      </c>
      <c r="N16" s="116">
        <f t="shared" si="9"/>
        <v>0</v>
      </c>
      <c r="O16" s="115">
        <v>0</v>
      </c>
      <c r="P16" s="116">
        <f t="shared" si="10"/>
        <v>0</v>
      </c>
      <c r="Q16" s="115">
        <v>0</v>
      </c>
      <c r="R16" s="116">
        <f t="shared" si="11"/>
        <v>0</v>
      </c>
      <c r="S16" s="115">
        <v>0</v>
      </c>
      <c r="T16" s="116">
        <f t="shared" si="1"/>
        <v>0</v>
      </c>
      <c r="U16" s="115">
        <v>0</v>
      </c>
      <c r="V16" s="116">
        <f t="shared" si="2"/>
        <v>0</v>
      </c>
      <c r="W16" s="115">
        <v>0</v>
      </c>
      <c r="X16" s="116">
        <f t="shared" si="12"/>
        <v>0</v>
      </c>
      <c r="Y16" s="115">
        <v>0</v>
      </c>
      <c r="Z16" s="116">
        <f t="shared" si="13"/>
        <v>0</v>
      </c>
      <c r="AA16" s="115">
        <v>0</v>
      </c>
      <c r="AB16" s="176">
        <f t="shared" si="14"/>
        <v>0</v>
      </c>
      <c r="AC16" s="117">
        <v>0</v>
      </c>
      <c r="AD16" s="116">
        <f t="shared" si="3"/>
        <v>0</v>
      </c>
      <c r="AE16" s="115">
        <v>0</v>
      </c>
      <c r="AF16" s="118">
        <f t="shared" si="24"/>
        <v>0</v>
      </c>
      <c r="AG16" s="115">
        <v>0</v>
      </c>
      <c r="AH16" s="116">
        <f t="shared" si="16"/>
        <v>0</v>
      </c>
      <c r="AI16" s="117">
        <v>0</v>
      </c>
      <c r="AJ16" s="116">
        <f t="shared" si="17"/>
        <v>0</v>
      </c>
      <c r="AK16" s="117">
        <v>0</v>
      </c>
      <c r="AL16" s="116">
        <f t="shared" si="18"/>
        <v>0</v>
      </c>
      <c r="AM16" s="117">
        <v>0</v>
      </c>
      <c r="AN16" s="116">
        <f t="shared" si="19"/>
        <v>0</v>
      </c>
      <c r="AO16" s="117">
        <v>0</v>
      </c>
      <c r="AP16" s="116">
        <f t="shared" si="20"/>
        <v>0</v>
      </c>
      <c r="AQ16" s="117">
        <v>0</v>
      </c>
      <c r="AR16" s="116">
        <f t="shared" si="4"/>
        <v>0</v>
      </c>
      <c r="AS16" s="117">
        <v>0</v>
      </c>
      <c r="AT16" s="116">
        <f t="shared" si="5"/>
        <v>0</v>
      </c>
      <c r="AU16" s="117">
        <v>0</v>
      </c>
      <c r="AV16" s="116">
        <f t="shared" si="21"/>
        <v>0</v>
      </c>
      <c r="AW16" s="117">
        <v>0</v>
      </c>
      <c r="AX16" s="116">
        <f t="shared" si="22"/>
        <v>0</v>
      </c>
      <c r="AY16" s="117">
        <v>0</v>
      </c>
      <c r="AZ16" s="176">
        <f t="shared" si="23"/>
        <v>0</v>
      </c>
      <c r="BA16" s="183"/>
      <c r="BB16" s="72"/>
      <c r="BC16" s="72"/>
      <c r="BD16" s="72"/>
      <c r="BE16" s="72"/>
      <c r="BF16" s="72"/>
      <c r="BG16" s="72"/>
      <c r="BH16" s="73"/>
      <c r="BI16" s="72"/>
    </row>
    <row r="17" spans="2:62" ht="23.25" customHeight="1">
      <c r="B17" s="480" t="str">
        <f>IF(工事進捗状況報告書!B47=0,"",工事進捗状況報告書!B47)</f>
        <v/>
      </c>
      <c r="C17" s="481"/>
      <c r="D17" s="71">
        <f>工事進捗状況報告書!N47</f>
        <v>0</v>
      </c>
      <c r="E17" s="115">
        <v>0</v>
      </c>
      <c r="F17" s="116">
        <f t="shared" si="0"/>
        <v>0</v>
      </c>
      <c r="G17" s="115">
        <v>0</v>
      </c>
      <c r="H17" s="118">
        <f t="shared" si="6"/>
        <v>0</v>
      </c>
      <c r="I17" s="115">
        <v>0</v>
      </c>
      <c r="J17" s="116">
        <f t="shared" si="7"/>
        <v>0</v>
      </c>
      <c r="K17" s="115">
        <v>0</v>
      </c>
      <c r="L17" s="116">
        <f t="shared" si="8"/>
        <v>0</v>
      </c>
      <c r="M17" s="115">
        <v>0</v>
      </c>
      <c r="N17" s="116">
        <f t="shared" si="9"/>
        <v>0</v>
      </c>
      <c r="O17" s="115">
        <v>0</v>
      </c>
      <c r="P17" s="116">
        <f t="shared" si="10"/>
        <v>0</v>
      </c>
      <c r="Q17" s="115">
        <v>0</v>
      </c>
      <c r="R17" s="116">
        <f t="shared" si="11"/>
        <v>0</v>
      </c>
      <c r="S17" s="115">
        <v>0</v>
      </c>
      <c r="T17" s="116">
        <f t="shared" si="1"/>
        <v>0</v>
      </c>
      <c r="U17" s="115">
        <v>0</v>
      </c>
      <c r="V17" s="116">
        <f t="shared" si="2"/>
        <v>0</v>
      </c>
      <c r="W17" s="115">
        <v>0</v>
      </c>
      <c r="X17" s="116">
        <f t="shared" si="12"/>
        <v>0</v>
      </c>
      <c r="Y17" s="115">
        <v>0</v>
      </c>
      <c r="Z17" s="116">
        <f t="shared" si="13"/>
        <v>0</v>
      </c>
      <c r="AA17" s="115">
        <v>0</v>
      </c>
      <c r="AB17" s="176">
        <f t="shared" si="14"/>
        <v>0</v>
      </c>
      <c r="AC17" s="117">
        <v>0</v>
      </c>
      <c r="AD17" s="116">
        <f t="shared" si="3"/>
        <v>0</v>
      </c>
      <c r="AE17" s="115">
        <v>0</v>
      </c>
      <c r="AF17" s="118">
        <f t="shared" si="24"/>
        <v>0</v>
      </c>
      <c r="AG17" s="115">
        <v>0</v>
      </c>
      <c r="AH17" s="116">
        <f t="shared" si="16"/>
        <v>0</v>
      </c>
      <c r="AI17" s="117">
        <v>0</v>
      </c>
      <c r="AJ17" s="116">
        <f t="shared" si="17"/>
        <v>0</v>
      </c>
      <c r="AK17" s="117">
        <v>0</v>
      </c>
      <c r="AL17" s="116">
        <f t="shared" si="18"/>
        <v>0</v>
      </c>
      <c r="AM17" s="117">
        <v>0</v>
      </c>
      <c r="AN17" s="116">
        <f t="shared" si="19"/>
        <v>0</v>
      </c>
      <c r="AO17" s="117">
        <v>0</v>
      </c>
      <c r="AP17" s="116">
        <f t="shared" si="20"/>
        <v>0</v>
      </c>
      <c r="AQ17" s="117">
        <v>0</v>
      </c>
      <c r="AR17" s="116">
        <f t="shared" si="4"/>
        <v>0</v>
      </c>
      <c r="AS17" s="117">
        <v>0</v>
      </c>
      <c r="AT17" s="116">
        <f t="shared" si="5"/>
        <v>0</v>
      </c>
      <c r="AU17" s="117">
        <v>0</v>
      </c>
      <c r="AV17" s="116">
        <f t="shared" si="21"/>
        <v>0</v>
      </c>
      <c r="AW17" s="117">
        <v>0</v>
      </c>
      <c r="AX17" s="116">
        <f t="shared" si="22"/>
        <v>0</v>
      </c>
      <c r="AY17" s="117">
        <v>0</v>
      </c>
      <c r="AZ17" s="176">
        <f t="shared" si="23"/>
        <v>0</v>
      </c>
      <c r="BA17" s="183"/>
      <c r="BB17" s="72"/>
      <c r="BC17" s="72"/>
      <c r="BD17" s="72"/>
      <c r="BE17" s="72"/>
      <c r="BF17" s="72"/>
      <c r="BG17" s="72"/>
      <c r="BH17" s="73"/>
      <c r="BI17" s="72"/>
    </row>
    <row r="18" spans="2:62" ht="23.25" customHeight="1">
      <c r="B18" s="480" t="str">
        <f>IF(工事進捗状況報告書!B48=0,"",工事進捗状況報告書!B48)</f>
        <v/>
      </c>
      <c r="C18" s="481"/>
      <c r="D18" s="71">
        <f>工事進捗状況報告書!N48</f>
        <v>0</v>
      </c>
      <c r="E18" s="115">
        <v>0</v>
      </c>
      <c r="F18" s="116">
        <f t="shared" si="0"/>
        <v>0</v>
      </c>
      <c r="G18" s="115">
        <v>0</v>
      </c>
      <c r="H18" s="118">
        <f t="shared" si="6"/>
        <v>0</v>
      </c>
      <c r="I18" s="115">
        <v>0</v>
      </c>
      <c r="J18" s="116">
        <f t="shared" si="7"/>
        <v>0</v>
      </c>
      <c r="K18" s="115">
        <v>0</v>
      </c>
      <c r="L18" s="116">
        <f t="shared" si="8"/>
        <v>0</v>
      </c>
      <c r="M18" s="115">
        <v>0</v>
      </c>
      <c r="N18" s="116">
        <f t="shared" si="9"/>
        <v>0</v>
      </c>
      <c r="O18" s="115">
        <v>0</v>
      </c>
      <c r="P18" s="116">
        <f t="shared" si="10"/>
        <v>0</v>
      </c>
      <c r="Q18" s="115">
        <v>0</v>
      </c>
      <c r="R18" s="116">
        <f t="shared" si="11"/>
        <v>0</v>
      </c>
      <c r="S18" s="115">
        <v>0</v>
      </c>
      <c r="T18" s="116">
        <f t="shared" si="1"/>
        <v>0</v>
      </c>
      <c r="U18" s="115">
        <v>0</v>
      </c>
      <c r="V18" s="116">
        <f t="shared" si="2"/>
        <v>0</v>
      </c>
      <c r="W18" s="115">
        <v>0</v>
      </c>
      <c r="X18" s="116">
        <f t="shared" si="12"/>
        <v>0</v>
      </c>
      <c r="Y18" s="115">
        <v>0</v>
      </c>
      <c r="Z18" s="116">
        <f t="shared" si="13"/>
        <v>0</v>
      </c>
      <c r="AA18" s="115">
        <v>0</v>
      </c>
      <c r="AB18" s="176">
        <f t="shared" si="14"/>
        <v>0</v>
      </c>
      <c r="AC18" s="117">
        <v>0</v>
      </c>
      <c r="AD18" s="116">
        <f t="shared" si="3"/>
        <v>0</v>
      </c>
      <c r="AE18" s="115">
        <v>0</v>
      </c>
      <c r="AF18" s="118">
        <f t="shared" si="24"/>
        <v>0</v>
      </c>
      <c r="AG18" s="115">
        <v>0</v>
      </c>
      <c r="AH18" s="116">
        <f t="shared" si="16"/>
        <v>0</v>
      </c>
      <c r="AI18" s="117">
        <v>0</v>
      </c>
      <c r="AJ18" s="116">
        <f t="shared" si="17"/>
        <v>0</v>
      </c>
      <c r="AK18" s="117">
        <v>0</v>
      </c>
      <c r="AL18" s="116">
        <f t="shared" si="18"/>
        <v>0</v>
      </c>
      <c r="AM18" s="117">
        <v>0</v>
      </c>
      <c r="AN18" s="116">
        <f t="shared" si="19"/>
        <v>0</v>
      </c>
      <c r="AO18" s="117">
        <v>0</v>
      </c>
      <c r="AP18" s="116">
        <f t="shared" si="20"/>
        <v>0</v>
      </c>
      <c r="AQ18" s="117">
        <v>0</v>
      </c>
      <c r="AR18" s="116">
        <f t="shared" si="4"/>
        <v>0</v>
      </c>
      <c r="AS18" s="117">
        <v>0</v>
      </c>
      <c r="AT18" s="116">
        <f t="shared" si="5"/>
        <v>0</v>
      </c>
      <c r="AU18" s="117">
        <v>0</v>
      </c>
      <c r="AV18" s="116">
        <f t="shared" si="21"/>
        <v>0</v>
      </c>
      <c r="AW18" s="117">
        <v>0</v>
      </c>
      <c r="AX18" s="116">
        <f t="shared" si="22"/>
        <v>0</v>
      </c>
      <c r="AY18" s="117">
        <v>0</v>
      </c>
      <c r="AZ18" s="176">
        <f t="shared" si="23"/>
        <v>0</v>
      </c>
      <c r="BA18" s="183"/>
      <c r="BB18" s="72"/>
      <c r="BC18" s="72"/>
      <c r="BD18" s="72"/>
      <c r="BE18" s="72"/>
      <c r="BF18" s="72"/>
      <c r="BG18" s="72"/>
      <c r="BH18" s="73"/>
      <c r="BI18" s="72"/>
    </row>
    <row r="19" spans="2:62" ht="23.25" customHeight="1">
      <c r="B19" s="480" t="str">
        <f>IF(工事進捗状況報告書!B49=0,"",工事進捗状況報告書!B49)</f>
        <v/>
      </c>
      <c r="C19" s="481"/>
      <c r="D19" s="71">
        <f>工事進捗状況報告書!N49</f>
        <v>0</v>
      </c>
      <c r="E19" s="115">
        <v>0</v>
      </c>
      <c r="F19" s="116">
        <f t="shared" si="0"/>
        <v>0</v>
      </c>
      <c r="G19" s="115">
        <v>0</v>
      </c>
      <c r="H19" s="118">
        <f t="shared" si="6"/>
        <v>0</v>
      </c>
      <c r="I19" s="115">
        <v>0</v>
      </c>
      <c r="J19" s="116">
        <f t="shared" si="7"/>
        <v>0</v>
      </c>
      <c r="K19" s="115">
        <v>0</v>
      </c>
      <c r="L19" s="116">
        <f t="shared" si="8"/>
        <v>0</v>
      </c>
      <c r="M19" s="115">
        <v>0</v>
      </c>
      <c r="N19" s="116">
        <f t="shared" si="9"/>
        <v>0</v>
      </c>
      <c r="O19" s="115">
        <v>0</v>
      </c>
      <c r="P19" s="116">
        <f t="shared" si="10"/>
        <v>0</v>
      </c>
      <c r="Q19" s="115">
        <v>0</v>
      </c>
      <c r="R19" s="116">
        <f t="shared" si="11"/>
        <v>0</v>
      </c>
      <c r="S19" s="115">
        <v>0</v>
      </c>
      <c r="T19" s="116">
        <f t="shared" si="1"/>
        <v>0</v>
      </c>
      <c r="U19" s="115">
        <v>0</v>
      </c>
      <c r="V19" s="116">
        <f t="shared" si="2"/>
        <v>0</v>
      </c>
      <c r="W19" s="115">
        <v>0</v>
      </c>
      <c r="X19" s="116">
        <f t="shared" si="12"/>
        <v>0</v>
      </c>
      <c r="Y19" s="115">
        <v>0</v>
      </c>
      <c r="Z19" s="116">
        <f t="shared" si="13"/>
        <v>0</v>
      </c>
      <c r="AA19" s="115">
        <v>0</v>
      </c>
      <c r="AB19" s="176">
        <f t="shared" si="14"/>
        <v>0</v>
      </c>
      <c r="AC19" s="117">
        <v>0</v>
      </c>
      <c r="AD19" s="116">
        <f t="shared" si="3"/>
        <v>0</v>
      </c>
      <c r="AE19" s="115">
        <v>0</v>
      </c>
      <c r="AF19" s="118">
        <f t="shared" si="24"/>
        <v>0</v>
      </c>
      <c r="AG19" s="115">
        <v>0</v>
      </c>
      <c r="AH19" s="116">
        <f t="shared" si="16"/>
        <v>0</v>
      </c>
      <c r="AI19" s="117">
        <v>0</v>
      </c>
      <c r="AJ19" s="116">
        <f t="shared" si="17"/>
        <v>0</v>
      </c>
      <c r="AK19" s="117">
        <v>0</v>
      </c>
      <c r="AL19" s="116">
        <f t="shared" si="18"/>
        <v>0</v>
      </c>
      <c r="AM19" s="117">
        <v>0</v>
      </c>
      <c r="AN19" s="116">
        <f t="shared" si="19"/>
        <v>0</v>
      </c>
      <c r="AO19" s="117">
        <v>0</v>
      </c>
      <c r="AP19" s="116">
        <f t="shared" si="20"/>
        <v>0</v>
      </c>
      <c r="AQ19" s="117">
        <v>0</v>
      </c>
      <c r="AR19" s="116">
        <f t="shared" si="4"/>
        <v>0</v>
      </c>
      <c r="AS19" s="117">
        <v>0</v>
      </c>
      <c r="AT19" s="116">
        <f t="shared" si="5"/>
        <v>0</v>
      </c>
      <c r="AU19" s="117">
        <v>0</v>
      </c>
      <c r="AV19" s="116">
        <f t="shared" si="21"/>
        <v>0</v>
      </c>
      <c r="AW19" s="117">
        <v>0</v>
      </c>
      <c r="AX19" s="116">
        <f t="shared" si="22"/>
        <v>0</v>
      </c>
      <c r="AY19" s="117">
        <v>0</v>
      </c>
      <c r="AZ19" s="176">
        <f t="shared" si="23"/>
        <v>0</v>
      </c>
      <c r="BA19" s="183"/>
      <c r="BB19" s="72"/>
      <c r="BC19" s="72"/>
      <c r="BD19" s="72"/>
      <c r="BE19" s="72"/>
      <c r="BF19" s="72"/>
      <c r="BG19" s="72"/>
      <c r="BH19" s="73"/>
      <c r="BI19" s="72"/>
    </row>
    <row r="20" spans="2:62" ht="23.25" customHeight="1">
      <c r="B20" s="480" t="str">
        <f>IF(工事進捗状況報告書!B50=0,"",工事進捗状況報告書!B50)</f>
        <v/>
      </c>
      <c r="C20" s="481"/>
      <c r="D20" s="71">
        <f>工事進捗状況報告書!N50</f>
        <v>0</v>
      </c>
      <c r="E20" s="115">
        <v>0</v>
      </c>
      <c r="F20" s="116">
        <f>IF(E20="","",IF($D20*E20/100=0,0,ROUNDUP($D20*E20/100,1)))</f>
        <v>0</v>
      </c>
      <c r="G20" s="115">
        <v>0</v>
      </c>
      <c r="H20" s="118">
        <f t="shared" si="6"/>
        <v>0</v>
      </c>
      <c r="I20" s="117">
        <v>0</v>
      </c>
      <c r="J20" s="116">
        <f t="shared" si="7"/>
        <v>0</v>
      </c>
      <c r="K20" s="117">
        <v>0</v>
      </c>
      <c r="L20" s="116">
        <f t="shared" si="8"/>
        <v>0</v>
      </c>
      <c r="M20" s="117">
        <v>0</v>
      </c>
      <c r="N20" s="116">
        <f t="shared" si="9"/>
        <v>0</v>
      </c>
      <c r="O20" s="117">
        <v>0</v>
      </c>
      <c r="P20" s="116">
        <f t="shared" si="10"/>
        <v>0</v>
      </c>
      <c r="Q20" s="117">
        <v>0</v>
      </c>
      <c r="R20" s="116">
        <f t="shared" si="11"/>
        <v>0</v>
      </c>
      <c r="S20" s="117">
        <v>0</v>
      </c>
      <c r="T20" s="116">
        <f t="shared" si="1"/>
        <v>0</v>
      </c>
      <c r="U20" s="117">
        <v>0</v>
      </c>
      <c r="V20" s="116">
        <f t="shared" si="2"/>
        <v>0</v>
      </c>
      <c r="W20" s="117">
        <v>0</v>
      </c>
      <c r="X20" s="116">
        <f t="shared" si="12"/>
        <v>0</v>
      </c>
      <c r="Y20" s="117">
        <v>0</v>
      </c>
      <c r="Z20" s="116">
        <f t="shared" si="13"/>
        <v>0</v>
      </c>
      <c r="AA20" s="117">
        <v>0</v>
      </c>
      <c r="AB20" s="176">
        <f t="shared" si="14"/>
        <v>0</v>
      </c>
      <c r="AC20" s="117">
        <v>0</v>
      </c>
      <c r="AD20" s="116">
        <f>IF(AC20="","",IF($D20*AC20/100=0,0,ROUNDUP($D20*AC20/100,1)))</f>
        <v>0</v>
      </c>
      <c r="AE20" s="117">
        <v>0</v>
      </c>
      <c r="AF20" s="118">
        <f t="shared" si="24"/>
        <v>0</v>
      </c>
      <c r="AG20" s="117">
        <v>0</v>
      </c>
      <c r="AH20" s="116">
        <f t="shared" si="16"/>
        <v>0</v>
      </c>
      <c r="AI20" s="117">
        <v>0</v>
      </c>
      <c r="AJ20" s="116">
        <f t="shared" si="17"/>
        <v>0</v>
      </c>
      <c r="AK20" s="117">
        <v>0</v>
      </c>
      <c r="AL20" s="116">
        <f t="shared" si="18"/>
        <v>0</v>
      </c>
      <c r="AM20" s="117">
        <v>0</v>
      </c>
      <c r="AN20" s="116">
        <f t="shared" si="19"/>
        <v>0</v>
      </c>
      <c r="AO20" s="117">
        <v>0</v>
      </c>
      <c r="AP20" s="116">
        <f t="shared" si="20"/>
        <v>0</v>
      </c>
      <c r="AQ20" s="117">
        <v>0</v>
      </c>
      <c r="AR20" s="116">
        <f t="shared" si="4"/>
        <v>0</v>
      </c>
      <c r="AS20" s="117">
        <v>0</v>
      </c>
      <c r="AT20" s="116">
        <f t="shared" si="5"/>
        <v>0</v>
      </c>
      <c r="AU20" s="117">
        <v>0</v>
      </c>
      <c r="AV20" s="116">
        <f t="shared" si="21"/>
        <v>0</v>
      </c>
      <c r="AW20" s="117">
        <v>0</v>
      </c>
      <c r="AX20" s="116">
        <f t="shared" si="22"/>
        <v>0</v>
      </c>
      <c r="AY20" s="117">
        <v>0</v>
      </c>
      <c r="AZ20" s="176">
        <f t="shared" si="23"/>
        <v>0</v>
      </c>
      <c r="BA20" s="183"/>
      <c r="BB20" s="72"/>
      <c r="BC20" s="72"/>
      <c r="BD20" s="72"/>
      <c r="BE20" s="72"/>
      <c r="BF20" s="72"/>
      <c r="BG20" s="72"/>
      <c r="BH20" s="73"/>
      <c r="BI20" s="72"/>
    </row>
    <row r="21" spans="2:62" ht="23.25" customHeight="1">
      <c r="B21" s="480" t="str">
        <f>IF(工事進捗状況報告書!B51=0,"",工事進捗状況報告書!B51)</f>
        <v/>
      </c>
      <c r="C21" s="481"/>
      <c r="D21" s="71">
        <f>工事進捗状況報告書!N51</f>
        <v>0</v>
      </c>
      <c r="E21" s="115">
        <v>0</v>
      </c>
      <c r="F21" s="116">
        <f t="shared" ref="F21:F29" si="25">IF(E21="","",IF($D21*E21/100=0,0,ROUNDUP($D21*E21/100,1)))</f>
        <v>0</v>
      </c>
      <c r="G21" s="117">
        <v>0</v>
      </c>
      <c r="H21" s="118">
        <f t="shared" ref="H21:H23" si="26">IF(G21="","",IF($D21*G21/100=0,0,ROUNDUP($D21*G21/100,1)))</f>
        <v>0</v>
      </c>
      <c r="I21" s="117">
        <v>0</v>
      </c>
      <c r="J21" s="116">
        <f t="shared" ref="J21:J32" si="27">IF(I21="","",IF($D21*I21/100=0,0,ROUNDUP($D21*I21/100,1)))</f>
        <v>0</v>
      </c>
      <c r="K21" s="119">
        <v>0</v>
      </c>
      <c r="L21" s="116">
        <f t="shared" ref="L21:L32" si="28">IF(K21="","",IF($D21*K21/100=0,0,ROUNDUP($D21*K21/100,1)))</f>
        <v>0</v>
      </c>
      <c r="M21" s="115">
        <v>0</v>
      </c>
      <c r="N21" s="116">
        <f t="shared" ref="N21:N32" si="29">IF(M21="","",IF($D21*M21/100=0,0,ROUNDUP($D21*M21/100,1)))</f>
        <v>0</v>
      </c>
      <c r="O21" s="115">
        <v>0</v>
      </c>
      <c r="P21" s="116">
        <f t="shared" ref="P21:P32" si="30">IF(O21="","",IF($D21*O21/100=0,0,ROUNDUP($D21*O21/100,1)))</f>
        <v>0</v>
      </c>
      <c r="Q21" s="115">
        <v>0</v>
      </c>
      <c r="R21" s="116">
        <f t="shared" ref="R21:R32" si="31">IF(Q21="","",IF($D21*Q21/100=0,0,ROUNDUP($D21*Q21/100,1)))</f>
        <v>0</v>
      </c>
      <c r="S21" s="115">
        <v>0</v>
      </c>
      <c r="T21" s="116">
        <f t="shared" ref="T21:T32" si="32">IF(S21="","",IF($D21*S21/100=0,0,ROUNDUP($D21*S21/100,1)))</f>
        <v>0</v>
      </c>
      <c r="U21" s="115">
        <v>0</v>
      </c>
      <c r="V21" s="116">
        <f t="shared" ref="V21:V32" si="33">IF(U21="","",IF($D21*U21/100=0,0,ROUNDUP($D21*U21/100,1)))</f>
        <v>0</v>
      </c>
      <c r="W21" s="115">
        <v>0</v>
      </c>
      <c r="X21" s="116">
        <f t="shared" ref="X21:X32" si="34">IF(W21="","",IF($D21*W21/100=0,0,ROUNDUP($D21*W21/100,1)))</f>
        <v>0</v>
      </c>
      <c r="Y21" s="115">
        <v>0</v>
      </c>
      <c r="Z21" s="116">
        <f t="shared" ref="Z21:Z32" si="35">IF(Y21="","",IF($D21*Y21/100=0,0,ROUNDUP($D21*Y21/100,1)))</f>
        <v>0</v>
      </c>
      <c r="AA21" s="115">
        <v>0</v>
      </c>
      <c r="AB21" s="176">
        <f t="shared" ref="AB21:AB32" si="36">IF(AA21="","",IF($D21*AA21/100=0,0,ROUNDUP($D21*AA21/100,1)))</f>
        <v>0</v>
      </c>
      <c r="AC21" s="117">
        <v>0</v>
      </c>
      <c r="AD21" s="116">
        <f t="shared" ref="AD21:AD29" si="37">IF(AC21="","",IF($D21*AC21/100=0,0,ROUNDUP($D21*AC21/100,1)))</f>
        <v>0</v>
      </c>
      <c r="AE21" s="115">
        <v>0</v>
      </c>
      <c r="AF21" s="118">
        <f t="shared" si="24"/>
        <v>0</v>
      </c>
      <c r="AG21" s="115">
        <v>0</v>
      </c>
      <c r="AH21" s="116">
        <f t="shared" si="16"/>
        <v>0</v>
      </c>
      <c r="AI21" s="115">
        <v>0</v>
      </c>
      <c r="AJ21" s="116">
        <f t="shared" si="17"/>
        <v>0</v>
      </c>
      <c r="AK21" s="115">
        <v>0</v>
      </c>
      <c r="AL21" s="116">
        <f t="shared" si="18"/>
        <v>0</v>
      </c>
      <c r="AM21" s="115">
        <v>0</v>
      </c>
      <c r="AN21" s="116">
        <f t="shared" si="19"/>
        <v>0</v>
      </c>
      <c r="AO21" s="115">
        <v>0</v>
      </c>
      <c r="AP21" s="116">
        <f t="shared" si="20"/>
        <v>0</v>
      </c>
      <c r="AQ21" s="115">
        <v>0</v>
      </c>
      <c r="AR21" s="116">
        <f t="shared" si="4"/>
        <v>0</v>
      </c>
      <c r="AS21" s="115">
        <v>0</v>
      </c>
      <c r="AT21" s="116">
        <f t="shared" si="5"/>
        <v>0</v>
      </c>
      <c r="AU21" s="115">
        <v>0</v>
      </c>
      <c r="AV21" s="116">
        <f t="shared" si="21"/>
        <v>0</v>
      </c>
      <c r="AW21" s="117">
        <v>0</v>
      </c>
      <c r="AX21" s="116">
        <f t="shared" si="22"/>
        <v>0</v>
      </c>
      <c r="AY21" s="117">
        <v>0</v>
      </c>
      <c r="AZ21" s="176">
        <f t="shared" si="23"/>
        <v>0</v>
      </c>
      <c r="BA21" s="183"/>
      <c r="BB21" s="72"/>
      <c r="BC21" s="72"/>
      <c r="BD21" s="72"/>
      <c r="BE21" s="72"/>
      <c r="BF21" s="72"/>
      <c r="BG21" s="72"/>
      <c r="BH21" s="73"/>
      <c r="BI21" s="72"/>
      <c r="BJ21" s="53"/>
    </row>
    <row r="22" spans="2:62" ht="23.25" customHeight="1">
      <c r="B22" s="480" t="str">
        <f>IF(工事進捗状況報告書!B52=0,"",工事進捗状況報告書!B52)</f>
        <v/>
      </c>
      <c r="C22" s="481"/>
      <c r="D22" s="71">
        <f>工事進捗状況報告書!N52</f>
        <v>0</v>
      </c>
      <c r="E22" s="115">
        <v>0</v>
      </c>
      <c r="F22" s="116">
        <f t="shared" si="25"/>
        <v>0</v>
      </c>
      <c r="G22" s="117">
        <v>0</v>
      </c>
      <c r="H22" s="118">
        <f t="shared" si="26"/>
        <v>0</v>
      </c>
      <c r="I22" s="117">
        <v>0</v>
      </c>
      <c r="J22" s="116">
        <f t="shared" si="27"/>
        <v>0</v>
      </c>
      <c r="K22" s="119">
        <v>0</v>
      </c>
      <c r="L22" s="116">
        <f t="shared" si="28"/>
        <v>0</v>
      </c>
      <c r="M22" s="115">
        <v>0</v>
      </c>
      <c r="N22" s="116">
        <f t="shared" si="29"/>
        <v>0</v>
      </c>
      <c r="O22" s="115">
        <v>0</v>
      </c>
      <c r="P22" s="116">
        <f t="shared" si="30"/>
        <v>0</v>
      </c>
      <c r="Q22" s="115">
        <v>0</v>
      </c>
      <c r="R22" s="116">
        <f t="shared" si="31"/>
        <v>0</v>
      </c>
      <c r="S22" s="115">
        <v>0</v>
      </c>
      <c r="T22" s="116">
        <f t="shared" si="32"/>
        <v>0</v>
      </c>
      <c r="U22" s="115">
        <v>0</v>
      </c>
      <c r="V22" s="116">
        <f t="shared" si="33"/>
        <v>0</v>
      </c>
      <c r="W22" s="117">
        <v>0</v>
      </c>
      <c r="X22" s="116">
        <f t="shared" si="34"/>
        <v>0</v>
      </c>
      <c r="Y22" s="117">
        <v>0</v>
      </c>
      <c r="Z22" s="116">
        <f t="shared" si="35"/>
        <v>0</v>
      </c>
      <c r="AA22" s="117">
        <v>0</v>
      </c>
      <c r="AB22" s="176">
        <f t="shared" si="36"/>
        <v>0</v>
      </c>
      <c r="AC22" s="117">
        <v>0</v>
      </c>
      <c r="AD22" s="116">
        <f t="shared" si="37"/>
        <v>0</v>
      </c>
      <c r="AE22" s="117">
        <v>0</v>
      </c>
      <c r="AF22" s="118">
        <f t="shared" si="24"/>
        <v>0</v>
      </c>
      <c r="AG22" s="117">
        <v>0</v>
      </c>
      <c r="AH22" s="116">
        <f t="shared" si="16"/>
        <v>0</v>
      </c>
      <c r="AI22" s="119">
        <v>0</v>
      </c>
      <c r="AJ22" s="116">
        <f t="shared" si="17"/>
        <v>0</v>
      </c>
      <c r="AK22" s="115">
        <v>0</v>
      </c>
      <c r="AL22" s="116">
        <f t="shared" si="18"/>
        <v>0</v>
      </c>
      <c r="AM22" s="115">
        <v>0</v>
      </c>
      <c r="AN22" s="116">
        <f t="shared" si="19"/>
        <v>0</v>
      </c>
      <c r="AO22" s="115">
        <v>0</v>
      </c>
      <c r="AP22" s="116">
        <f t="shared" si="20"/>
        <v>0</v>
      </c>
      <c r="AQ22" s="115">
        <v>0</v>
      </c>
      <c r="AR22" s="116">
        <f t="shared" si="4"/>
        <v>0</v>
      </c>
      <c r="AS22" s="115">
        <v>0</v>
      </c>
      <c r="AT22" s="116">
        <f t="shared" si="5"/>
        <v>0</v>
      </c>
      <c r="AU22" s="117">
        <v>0</v>
      </c>
      <c r="AV22" s="116">
        <f t="shared" si="21"/>
        <v>0</v>
      </c>
      <c r="AW22" s="117">
        <v>0</v>
      </c>
      <c r="AX22" s="116">
        <f t="shared" si="22"/>
        <v>0</v>
      </c>
      <c r="AY22" s="117">
        <v>0</v>
      </c>
      <c r="AZ22" s="176">
        <f t="shared" si="23"/>
        <v>0</v>
      </c>
      <c r="BA22" s="183"/>
      <c r="BB22" s="45"/>
      <c r="BC22" s="491" t="s">
        <v>108</v>
      </c>
      <c r="BD22" s="72"/>
      <c r="BE22" s="72"/>
      <c r="BF22" s="72"/>
      <c r="BG22" s="72"/>
      <c r="BH22" s="73"/>
      <c r="BI22" s="72"/>
      <c r="BJ22" s="53"/>
    </row>
    <row r="23" spans="2:62" ht="23.25" hidden="1" customHeight="1">
      <c r="B23" s="480" t="str">
        <f>IF(工事進捗状況報告書!B53=0,"",工事進捗状況報告書!B53)</f>
        <v/>
      </c>
      <c r="C23" s="481"/>
      <c r="D23" s="71">
        <f>工事進捗状況報告書!N53</f>
        <v>0</v>
      </c>
      <c r="E23" s="115">
        <v>0</v>
      </c>
      <c r="F23" s="116">
        <f t="shared" si="25"/>
        <v>0</v>
      </c>
      <c r="G23" s="117">
        <v>0</v>
      </c>
      <c r="H23" s="118">
        <f t="shared" si="26"/>
        <v>0</v>
      </c>
      <c r="I23" s="117">
        <v>0</v>
      </c>
      <c r="J23" s="116">
        <f t="shared" si="27"/>
        <v>0</v>
      </c>
      <c r="K23" s="119">
        <v>0</v>
      </c>
      <c r="L23" s="116">
        <f t="shared" si="28"/>
        <v>0</v>
      </c>
      <c r="M23" s="115">
        <v>0</v>
      </c>
      <c r="N23" s="116">
        <f t="shared" si="29"/>
        <v>0</v>
      </c>
      <c r="O23" s="115">
        <v>0</v>
      </c>
      <c r="P23" s="116">
        <f t="shared" si="30"/>
        <v>0</v>
      </c>
      <c r="Q23" s="115">
        <v>0</v>
      </c>
      <c r="R23" s="116">
        <f t="shared" si="31"/>
        <v>0</v>
      </c>
      <c r="S23" s="115">
        <v>0</v>
      </c>
      <c r="T23" s="116">
        <f t="shared" si="32"/>
        <v>0</v>
      </c>
      <c r="U23" s="117">
        <v>0</v>
      </c>
      <c r="V23" s="116">
        <f t="shared" si="33"/>
        <v>0</v>
      </c>
      <c r="W23" s="117">
        <v>0</v>
      </c>
      <c r="X23" s="116">
        <f t="shared" si="34"/>
        <v>0</v>
      </c>
      <c r="Y23" s="117">
        <v>0</v>
      </c>
      <c r="Z23" s="116">
        <f t="shared" si="35"/>
        <v>0</v>
      </c>
      <c r="AA23" s="117">
        <v>0</v>
      </c>
      <c r="AB23" s="176">
        <f t="shared" si="36"/>
        <v>0</v>
      </c>
      <c r="AC23" s="117">
        <v>0</v>
      </c>
      <c r="AD23" s="116">
        <f t="shared" si="37"/>
        <v>0</v>
      </c>
      <c r="AE23" s="117">
        <v>0</v>
      </c>
      <c r="AF23" s="118">
        <f t="shared" si="24"/>
        <v>0</v>
      </c>
      <c r="AG23" s="117">
        <v>0</v>
      </c>
      <c r="AH23" s="116">
        <f t="shared" si="16"/>
        <v>0</v>
      </c>
      <c r="AI23" s="119">
        <v>0</v>
      </c>
      <c r="AJ23" s="116">
        <f t="shared" si="17"/>
        <v>0</v>
      </c>
      <c r="AK23" s="115">
        <v>0</v>
      </c>
      <c r="AL23" s="116">
        <f t="shared" si="18"/>
        <v>0</v>
      </c>
      <c r="AM23" s="115">
        <v>0</v>
      </c>
      <c r="AN23" s="116">
        <f t="shared" si="19"/>
        <v>0</v>
      </c>
      <c r="AO23" s="115">
        <v>0</v>
      </c>
      <c r="AP23" s="116">
        <f t="shared" si="20"/>
        <v>0</v>
      </c>
      <c r="AQ23" s="115">
        <v>0</v>
      </c>
      <c r="AR23" s="116">
        <f t="shared" si="4"/>
        <v>0</v>
      </c>
      <c r="AS23" s="117">
        <v>0</v>
      </c>
      <c r="AT23" s="116">
        <f t="shared" si="5"/>
        <v>0</v>
      </c>
      <c r="AU23" s="117">
        <v>0</v>
      </c>
      <c r="AV23" s="116">
        <f t="shared" si="21"/>
        <v>0</v>
      </c>
      <c r="AW23" s="117">
        <v>0</v>
      </c>
      <c r="AX23" s="116">
        <f t="shared" si="22"/>
        <v>0</v>
      </c>
      <c r="AY23" s="117">
        <v>0</v>
      </c>
      <c r="AZ23" s="176">
        <f t="shared" si="23"/>
        <v>0</v>
      </c>
      <c r="BA23" s="183"/>
      <c r="BB23" s="45"/>
      <c r="BC23" s="491"/>
      <c r="BD23" s="72"/>
      <c r="BE23" s="72"/>
      <c r="BF23" s="72"/>
      <c r="BG23" s="72"/>
      <c r="BH23" s="73"/>
      <c r="BI23" s="72"/>
      <c r="BJ23" s="53"/>
    </row>
    <row r="24" spans="2:62" ht="23.25" hidden="1" customHeight="1">
      <c r="B24" s="480" t="str">
        <f>IF(工事進捗状況報告書!B54=0,"",工事進捗状況報告書!B54)</f>
        <v/>
      </c>
      <c r="C24" s="481"/>
      <c r="D24" s="71">
        <f>工事進捗状況報告書!N54</f>
        <v>0</v>
      </c>
      <c r="E24" s="115">
        <v>0</v>
      </c>
      <c r="F24" s="116">
        <f>IF(E24="","",IF($D24*E24/100=0,0,ROUNDUP($D24*E24/100,1)))</f>
        <v>0</v>
      </c>
      <c r="G24" s="117">
        <v>0</v>
      </c>
      <c r="H24" s="118">
        <f>IF(G24="","",IF($D24*G24/100=0,0,ROUNDUP($D24*G24/100,1)))</f>
        <v>0</v>
      </c>
      <c r="I24" s="117">
        <v>0</v>
      </c>
      <c r="J24" s="116">
        <f t="shared" si="27"/>
        <v>0</v>
      </c>
      <c r="K24" s="119">
        <v>0</v>
      </c>
      <c r="L24" s="116">
        <f t="shared" si="28"/>
        <v>0</v>
      </c>
      <c r="M24" s="115">
        <v>0</v>
      </c>
      <c r="N24" s="116">
        <f t="shared" si="29"/>
        <v>0</v>
      </c>
      <c r="O24" s="115">
        <v>0</v>
      </c>
      <c r="P24" s="116">
        <f t="shared" si="30"/>
        <v>0</v>
      </c>
      <c r="Q24" s="117">
        <v>0</v>
      </c>
      <c r="R24" s="116">
        <f t="shared" si="31"/>
        <v>0</v>
      </c>
      <c r="S24" s="117">
        <v>0</v>
      </c>
      <c r="T24" s="116">
        <f t="shared" si="32"/>
        <v>0</v>
      </c>
      <c r="U24" s="117">
        <v>0</v>
      </c>
      <c r="V24" s="116">
        <f t="shared" si="33"/>
        <v>0</v>
      </c>
      <c r="W24" s="117">
        <v>0</v>
      </c>
      <c r="X24" s="116">
        <f t="shared" si="34"/>
        <v>0</v>
      </c>
      <c r="Y24" s="117">
        <v>0</v>
      </c>
      <c r="Z24" s="116">
        <f t="shared" si="35"/>
        <v>0</v>
      </c>
      <c r="AA24" s="117">
        <v>0</v>
      </c>
      <c r="AB24" s="176">
        <f t="shared" si="36"/>
        <v>0</v>
      </c>
      <c r="AC24" s="117">
        <v>0</v>
      </c>
      <c r="AD24" s="116">
        <f t="shared" si="37"/>
        <v>0</v>
      </c>
      <c r="AE24" s="117">
        <v>0</v>
      </c>
      <c r="AF24" s="118">
        <f>IF(AE24="","",IF($D24*AE24/100=0,0,ROUNDUP($D24*AE24/100,1)))</f>
        <v>0</v>
      </c>
      <c r="AG24" s="117">
        <v>0</v>
      </c>
      <c r="AH24" s="116">
        <f t="shared" si="16"/>
        <v>0</v>
      </c>
      <c r="AI24" s="119">
        <v>0</v>
      </c>
      <c r="AJ24" s="116">
        <f t="shared" si="17"/>
        <v>0</v>
      </c>
      <c r="AK24" s="115">
        <v>0</v>
      </c>
      <c r="AL24" s="116">
        <f t="shared" si="18"/>
        <v>0</v>
      </c>
      <c r="AM24" s="115">
        <v>0</v>
      </c>
      <c r="AN24" s="116">
        <f t="shared" si="19"/>
        <v>0</v>
      </c>
      <c r="AO24" s="117">
        <v>0</v>
      </c>
      <c r="AP24" s="116">
        <f t="shared" si="20"/>
        <v>0</v>
      </c>
      <c r="AQ24" s="117">
        <v>0</v>
      </c>
      <c r="AR24" s="116">
        <f t="shared" si="4"/>
        <v>0</v>
      </c>
      <c r="AS24" s="117">
        <v>0</v>
      </c>
      <c r="AT24" s="116">
        <f t="shared" si="5"/>
        <v>0</v>
      </c>
      <c r="AU24" s="117">
        <v>0</v>
      </c>
      <c r="AV24" s="116">
        <f t="shared" si="21"/>
        <v>0</v>
      </c>
      <c r="AW24" s="117">
        <v>0</v>
      </c>
      <c r="AX24" s="116">
        <f t="shared" si="22"/>
        <v>0</v>
      </c>
      <c r="AY24" s="117">
        <v>0</v>
      </c>
      <c r="AZ24" s="176">
        <f t="shared" si="23"/>
        <v>0</v>
      </c>
      <c r="BA24" s="183"/>
      <c r="BB24" s="45"/>
      <c r="BC24" s="491"/>
      <c r="BD24" s="72"/>
      <c r="BE24" s="72"/>
      <c r="BF24" s="72"/>
      <c r="BG24" s="72"/>
      <c r="BH24" s="73"/>
      <c r="BI24" s="72"/>
      <c r="BJ24" s="53"/>
    </row>
    <row r="25" spans="2:62" ht="23.25" hidden="1" customHeight="1">
      <c r="B25" s="480" t="str">
        <f>IF(工事進捗状況報告書!B55=0,"",工事進捗状況報告書!B55)</f>
        <v/>
      </c>
      <c r="C25" s="481"/>
      <c r="D25" s="71">
        <f>工事進捗状況報告書!N55</f>
        <v>0</v>
      </c>
      <c r="E25" s="115">
        <v>0</v>
      </c>
      <c r="F25" s="116">
        <f t="shared" si="25"/>
        <v>0</v>
      </c>
      <c r="G25" s="117">
        <v>0</v>
      </c>
      <c r="H25" s="118">
        <f t="shared" ref="H25:H35" si="38">IF(G25="","",IF($D25*G25/100=0,0,ROUNDUP($D25*G25/100,1)))</f>
        <v>0</v>
      </c>
      <c r="I25" s="117">
        <v>0</v>
      </c>
      <c r="J25" s="116">
        <f t="shared" si="27"/>
        <v>0</v>
      </c>
      <c r="K25" s="119">
        <v>0</v>
      </c>
      <c r="L25" s="116">
        <f t="shared" si="28"/>
        <v>0</v>
      </c>
      <c r="M25" s="115">
        <v>0</v>
      </c>
      <c r="N25" s="116">
        <f t="shared" si="29"/>
        <v>0</v>
      </c>
      <c r="O25" s="115">
        <v>0</v>
      </c>
      <c r="P25" s="116">
        <f t="shared" si="30"/>
        <v>0</v>
      </c>
      <c r="Q25" s="117">
        <v>0</v>
      </c>
      <c r="R25" s="116">
        <f t="shared" si="31"/>
        <v>0</v>
      </c>
      <c r="S25" s="117">
        <v>0</v>
      </c>
      <c r="T25" s="116">
        <f t="shared" si="32"/>
        <v>0</v>
      </c>
      <c r="U25" s="117">
        <v>0</v>
      </c>
      <c r="V25" s="116">
        <f t="shared" si="33"/>
        <v>0</v>
      </c>
      <c r="W25" s="117">
        <v>0</v>
      </c>
      <c r="X25" s="116">
        <f t="shared" si="34"/>
        <v>0</v>
      </c>
      <c r="Y25" s="117">
        <v>0</v>
      </c>
      <c r="Z25" s="116">
        <f t="shared" si="35"/>
        <v>0</v>
      </c>
      <c r="AA25" s="117">
        <v>0</v>
      </c>
      <c r="AB25" s="176">
        <f t="shared" si="36"/>
        <v>0</v>
      </c>
      <c r="AC25" s="117">
        <v>0</v>
      </c>
      <c r="AD25" s="116">
        <f t="shared" si="37"/>
        <v>0</v>
      </c>
      <c r="AE25" s="117">
        <v>0</v>
      </c>
      <c r="AF25" s="118">
        <f t="shared" ref="AF25:AF35" si="39">IF(AE25="","",IF($D25*AE25/100=0,0,ROUNDUP($D25*AE25/100,1)))</f>
        <v>0</v>
      </c>
      <c r="AG25" s="117">
        <v>0</v>
      </c>
      <c r="AH25" s="116">
        <f t="shared" si="16"/>
        <v>0</v>
      </c>
      <c r="AI25" s="119">
        <v>0</v>
      </c>
      <c r="AJ25" s="116">
        <f t="shared" si="17"/>
        <v>0</v>
      </c>
      <c r="AK25" s="115">
        <v>0</v>
      </c>
      <c r="AL25" s="116">
        <f t="shared" si="18"/>
        <v>0</v>
      </c>
      <c r="AM25" s="115">
        <v>0</v>
      </c>
      <c r="AN25" s="116">
        <f t="shared" si="19"/>
        <v>0</v>
      </c>
      <c r="AO25" s="117">
        <v>0</v>
      </c>
      <c r="AP25" s="116">
        <f t="shared" si="20"/>
        <v>0</v>
      </c>
      <c r="AQ25" s="117">
        <v>0</v>
      </c>
      <c r="AR25" s="116">
        <f t="shared" si="4"/>
        <v>0</v>
      </c>
      <c r="AS25" s="117">
        <v>0</v>
      </c>
      <c r="AT25" s="116">
        <f t="shared" si="5"/>
        <v>0</v>
      </c>
      <c r="AU25" s="117">
        <v>0</v>
      </c>
      <c r="AV25" s="116">
        <f t="shared" si="21"/>
        <v>0</v>
      </c>
      <c r="AW25" s="117">
        <v>0</v>
      </c>
      <c r="AX25" s="116">
        <f t="shared" si="22"/>
        <v>0</v>
      </c>
      <c r="AY25" s="117">
        <v>0</v>
      </c>
      <c r="AZ25" s="176">
        <f t="shared" si="23"/>
        <v>0</v>
      </c>
      <c r="BA25" s="183"/>
      <c r="BB25" s="45"/>
      <c r="BC25" s="491"/>
      <c r="BD25" s="72"/>
      <c r="BE25" s="72"/>
      <c r="BF25" s="72"/>
      <c r="BG25" s="72"/>
      <c r="BH25" s="73"/>
      <c r="BI25" s="72"/>
      <c r="BJ25" s="53"/>
    </row>
    <row r="26" spans="2:62" ht="23.25" hidden="1" customHeight="1">
      <c r="B26" s="480" t="str">
        <f>IF(工事進捗状況報告書!B56=0,"",工事進捗状況報告書!B56)</f>
        <v/>
      </c>
      <c r="C26" s="481"/>
      <c r="D26" s="71">
        <f>工事進捗状況報告書!N56</f>
        <v>0</v>
      </c>
      <c r="E26" s="115">
        <v>0</v>
      </c>
      <c r="F26" s="116">
        <f t="shared" si="25"/>
        <v>0</v>
      </c>
      <c r="G26" s="117">
        <v>0</v>
      </c>
      <c r="H26" s="118">
        <f t="shared" si="38"/>
        <v>0</v>
      </c>
      <c r="I26" s="117">
        <v>0</v>
      </c>
      <c r="J26" s="116">
        <f t="shared" si="27"/>
        <v>0</v>
      </c>
      <c r="K26" s="119">
        <v>0</v>
      </c>
      <c r="L26" s="116">
        <f t="shared" si="28"/>
        <v>0</v>
      </c>
      <c r="M26" s="115">
        <v>0</v>
      </c>
      <c r="N26" s="116">
        <f t="shared" si="29"/>
        <v>0</v>
      </c>
      <c r="O26" s="117">
        <v>0</v>
      </c>
      <c r="P26" s="116">
        <f t="shared" si="30"/>
        <v>0</v>
      </c>
      <c r="Q26" s="117">
        <v>0</v>
      </c>
      <c r="R26" s="116">
        <f t="shared" si="31"/>
        <v>0</v>
      </c>
      <c r="S26" s="117">
        <v>0</v>
      </c>
      <c r="T26" s="116">
        <f t="shared" si="32"/>
        <v>0</v>
      </c>
      <c r="U26" s="117">
        <v>0</v>
      </c>
      <c r="V26" s="116">
        <f t="shared" si="33"/>
        <v>0</v>
      </c>
      <c r="W26" s="117">
        <v>0</v>
      </c>
      <c r="X26" s="116">
        <f t="shared" si="34"/>
        <v>0</v>
      </c>
      <c r="Y26" s="117">
        <v>0</v>
      </c>
      <c r="Z26" s="116">
        <f t="shared" si="35"/>
        <v>0</v>
      </c>
      <c r="AA26" s="117">
        <v>0</v>
      </c>
      <c r="AB26" s="176">
        <f t="shared" si="36"/>
        <v>0</v>
      </c>
      <c r="AC26" s="117">
        <v>0</v>
      </c>
      <c r="AD26" s="116">
        <f t="shared" si="37"/>
        <v>0</v>
      </c>
      <c r="AE26" s="117">
        <v>0</v>
      </c>
      <c r="AF26" s="118">
        <f t="shared" si="39"/>
        <v>0</v>
      </c>
      <c r="AG26" s="117">
        <v>0</v>
      </c>
      <c r="AH26" s="116">
        <f t="shared" si="16"/>
        <v>0</v>
      </c>
      <c r="AI26" s="119">
        <v>0</v>
      </c>
      <c r="AJ26" s="116">
        <f t="shared" si="17"/>
        <v>0</v>
      </c>
      <c r="AK26" s="115">
        <v>0</v>
      </c>
      <c r="AL26" s="116">
        <f t="shared" si="18"/>
        <v>0</v>
      </c>
      <c r="AM26" s="117">
        <v>0</v>
      </c>
      <c r="AN26" s="116">
        <f t="shared" si="19"/>
        <v>0</v>
      </c>
      <c r="AO26" s="117">
        <v>0</v>
      </c>
      <c r="AP26" s="116">
        <f t="shared" si="20"/>
        <v>0</v>
      </c>
      <c r="AQ26" s="117">
        <v>0</v>
      </c>
      <c r="AR26" s="116">
        <f t="shared" si="4"/>
        <v>0</v>
      </c>
      <c r="AS26" s="117">
        <v>0</v>
      </c>
      <c r="AT26" s="116">
        <f t="shared" si="5"/>
        <v>0</v>
      </c>
      <c r="AU26" s="117">
        <v>0</v>
      </c>
      <c r="AV26" s="116">
        <f t="shared" si="21"/>
        <v>0</v>
      </c>
      <c r="AW26" s="117">
        <v>0</v>
      </c>
      <c r="AX26" s="116">
        <f t="shared" si="22"/>
        <v>0</v>
      </c>
      <c r="AY26" s="117">
        <v>0</v>
      </c>
      <c r="AZ26" s="176">
        <f t="shared" si="23"/>
        <v>0</v>
      </c>
      <c r="BA26" s="183"/>
      <c r="BB26" s="45"/>
      <c r="BC26" s="491"/>
      <c r="BD26" s="72"/>
      <c r="BE26" s="72"/>
      <c r="BF26" s="72"/>
      <c r="BG26" s="72"/>
      <c r="BH26" s="73"/>
      <c r="BI26" s="72"/>
      <c r="BJ26" s="53"/>
    </row>
    <row r="27" spans="2:62" ht="23.25" hidden="1" customHeight="1">
      <c r="B27" s="480" t="str">
        <f>IF(工事進捗状況報告書!B57=0,"",工事進捗状況報告書!B57)</f>
        <v/>
      </c>
      <c r="C27" s="481"/>
      <c r="D27" s="71">
        <f>工事進捗状況報告書!N57</f>
        <v>0</v>
      </c>
      <c r="E27" s="115">
        <v>0</v>
      </c>
      <c r="F27" s="116">
        <f t="shared" si="25"/>
        <v>0</v>
      </c>
      <c r="G27" s="117">
        <v>0</v>
      </c>
      <c r="H27" s="118">
        <f t="shared" si="38"/>
        <v>0</v>
      </c>
      <c r="I27" s="117">
        <v>0</v>
      </c>
      <c r="J27" s="116">
        <f t="shared" si="27"/>
        <v>0</v>
      </c>
      <c r="K27" s="119">
        <v>0</v>
      </c>
      <c r="L27" s="116">
        <f t="shared" si="28"/>
        <v>0</v>
      </c>
      <c r="M27" s="117">
        <v>0</v>
      </c>
      <c r="N27" s="116">
        <f t="shared" si="29"/>
        <v>0</v>
      </c>
      <c r="O27" s="117">
        <v>0</v>
      </c>
      <c r="P27" s="116">
        <f t="shared" si="30"/>
        <v>0</v>
      </c>
      <c r="Q27" s="117">
        <v>0</v>
      </c>
      <c r="R27" s="116">
        <f t="shared" si="31"/>
        <v>0</v>
      </c>
      <c r="S27" s="117">
        <v>0</v>
      </c>
      <c r="T27" s="116">
        <f t="shared" si="32"/>
        <v>0</v>
      </c>
      <c r="U27" s="117">
        <v>0</v>
      </c>
      <c r="V27" s="116">
        <f t="shared" si="33"/>
        <v>0</v>
      </c>
      <c r="W27" s="117">
        <v>0</v>
      </c>
      <c r="X27" s="116">
        <f t="shared" si="34"/>
        <v>0</v>
      </c>
      <c r="Y27" s="117">
        <v>0</v>
      </c>
      <c r="Z27" s="116">
        <f t="shared" si="35"/>
        <v>0</v>
      </c>
      <c r="AA27" s="117">
        <v>0</v>
      </c>
      <c r="AB27" s="176">
        <f t="shared" si="36"/>
        <v>0</v>
      </c>
      <c r="AC27" s="117">
        <v>0</v>
      </c>
      <c r="AD27" s="116">
        <f t="shared" si="37"/>
        <v>0</v>
      </c>
      <c r="AE27" s="117">
        <v>0</v>
      </c>
      <c r="AF27" s="118">
        <f t="shared" si="39"/>
        <v>0</v>
      </c>
      <c r="AG27" s="117">
        <v>0</v>
      </c>
      <c r="AH27" s="116">
        <f t="shared" si="16"/>
        <v>0</v>
      </c>
      <c r="AI27" s="119">
        <v>0</v>
      </c>
      <c r="AJ27" s="116">
        <f t="shared" si="17"/>
        <v>0</v>
      </c>
      <c r="AK27" s="117">
        <v>0</v>
      </c>
      <c r="AL27" s="116">
        <f t="shared" si="18"/>
        <v>0</v>
      </c>
      <c r="AM27" s="117">
        <v>0</v>
      </c>
      <c r="AN27" s="116">
        <f t="shared" si="19"/>
        <v>0</v>
      </c>
      <c r="AO27" s="117">
        <v>0</v>
      </c>
      <c r="AP27" s="116">
        <f t="shared" si="20"/>
        <v>0</v>
      </c>
      <c r="AQ27" s="117">
        <v>0</v>
      </c>
      <c r="AR27" s="116">
        <f t="shared" si="4"/>
        <v>0</v>
      </c>
      <c r="AS27" s="117">
        <v>0</v>
      </c>
      <c r="AT27" s="116">
        <f t="shared" si="5"/>
        <v>0</v>
      </c>
      <c r="AU27" s="117">
        <v>0</v>
      </c>
      <c r="AV27" s="116">
        <f t="shared" si="21"/>
        <v>0</v>
      </c>
      <c r="AW27" s="117">
        <v>0</v>
      </c>
      <c r="AX27" s="116">
        <f t="shared" si="22"/>
        <v>0</v>
      </c>
      <c r="AY27" s="117">
        <v>0</v>
      </c>
      <c r="AZ27" s="176">
        <f t="shared" si="23"/>
        <v>0</v>
      </c>
      <c r="BA27" s="183"/>
      <c r="BB27" s="45"/>
      <c r="BC27" s="491"/>
      <c r="BD27" s="72"/>
      <c r="BE27" s="72"/>
      <c r="BF27" s="72"/>
      <c r="BG27" s="72"/>
      <c r="BH27" s="73"/>
      <c r="BI27" s="72"/>
      <c r="BJ27" s="53"/>
    </row>
    <row r="28" spans="2:62" ht="23.25" hidden="1" customHeight="1">
      <c r="B28" s="480" t="str">
        <f>IF(工事進捗状況報告書!B58=0,"",工事進捗状況報告書!B58)</f>
        <v/>
      </c>
      <c r="C28" s="481"/>
      <c r="D28" s="71">
        <f>工事進捗状況報告書!N58</f>
        <v>0</v>
      </c>
      <c r="E28" s="115">
        <v>0</v>
      </c>
      <c r="F28" s="116">
        <f t="shared" si="25"/>
        <v>0</v>
      </c>
      <c r="G28" s="117">
        <v>0</v>
      </c>
      <c r="H28" s="118">
        <f t="shared" si="38"/>
        <v>0</v>
      </c>
      <c r="I28" s="117">
        <v>0</v>
      </c>
      <c r="J28" s="116">
        <f t="shared" si="27"/>
        <v>0</v>
      </c>
      <c r="K28" s="117">
        <v>0</v>
      </c>
      <c r="L28" s="116">
        <f t="shared" si="28"/>
        <v>0</v>
      </c>
      <c r="M28" s="117">
        <v>0</v>
      </c>
      <c r="N28" s="116">
        <f t="shared" si="29"/>
        <v>0</v>
      </c>
      <c r="O28" s="117">
        <v>0</v>
      </c>
      <c r="P28" s="116">
        <f t="shared" si="30"/>
        <v>0</v>
      </c>
      <c r="Q28" s="117">
        <v>0</v>
      </c>
      <c r="R28" s="116">
        <f t="shared" si="31"/>
        <v>0</v>
      </c>
      <c r="S28" s="117">
        <v>0</v>
      </c>
      <c r="T28" s="116">
        <f t="shared" si="32"/>
        <v>0</v>
      </c>
      <c r="U28" s="117">
        <v>0</v>
      </c>
      <c r="V28" s="116">
        <f t="shared" si="33"/>
        <v>0</v>
      </c>
      <c r="W28" s="117">
        <v>0</v>
      </c>
      <c r="X28" s="116">
        <f t="shared" si="34"/>
        <v>0</v>
      </c>
      <c r="Y28" s="117">
        <v>0</v>
      </c>
      <c r="Z28" s="116">
        <f t="shared" si="35"/>
        <v>0</v>
      </c>
      <c r="AA28" s="117">
        <v>0</v>
      </c>
      <c r="AB28" s="176">
        <f t="shared" si="36"/>
        <v>0</v>
      </c>
      <c r="AC28" s="117">
        <v>0</v>
      </c>
      <c r="AD28" s="116">
        <f t="shared" si="37"/>
        <v>0</v>
      </c>
      <c r="AE28" s="117">
        <v>0</v>
      </c>
      <c r="AF28" s="118">
        <f t="shared" si="39"/>
        <v>0</v>
      </c>
      <c r="AG28" s="117">
        <v>0</v>
      </c>
      <c r="AH28" s="116">
        <f t="shared" si="16"/>
        <v>0</v>
      </c>
      <c r="AI28" s="117">
        <v>0</v>
      </c>
      <c r="AJ28" s="116">
        <f t="shared" si="17"/>
        <v>0</v>
      </c>
      <c r="AK28" s="117">
        <v>0</v>
      </c>
      <c r="AL28" s="116">
        <f t="shared" si="18"/>
        <v>0</v>
      </c>
      <c r="AM28" s="117">
        <v>0</v>
      </c>
      <c r="AN28" s="116">
        <f t="shared" si="19"/>
        <v>0</v>
      </c>
      <c r="AO28" s="117">
        <v>0</v>
      </c>
      <c r="AP28" s="116">
        <f t="shared" si="20"/>
        <v>0</v>
      </c>
      <c r="AQ28" s="117">
        <v>0</v>
      </c>
      <c r="AR28" s="116">
        <f t="shared" si="4"/>
        <v>0</v>
      </c>
      <c r="AS28" s="117">
        <v>0</v>
      </c>
      <c r="AT28" s="116">
        <f t="shared" si="5"/>
        <v>0</v>
      </c>
      <c r="AU28" s="117">
        <v>0</v>
      </c>
      <c r="AV28" s="116">
        <f t="shared" si="21"/>
        <v>0</v>
      </c>
      <c r="AW28" s="117">
        <v>0</v>
      </c>
      <c r="AX28" s="116">
        <f t="shared" si="22"/>
        <v>0</v>
      </c>
      <c r="AY28" s="117">
        <v>0</v>
      </c>
      <c r="AZ28" s="176">
        <f t="shared" si="23"/>
        <v>0</v>
      </c>
      <c r="BA28" s="183"/>
      <c r="BB28" s="45"/>
      <c r="BC28" s="491"/>
      <c r="BD28" s="72"/>
      <c r="BE28" s="72"/>
      <c r="BF28" s="72"/>
      <c r="BG28" s="72"/>
      <c r="BH28" s="73"/>
      <c r="BI28" s="72"/>
      <c r="BJ28" s="53"/>
    </row>
    <row r="29" spans="2:62" ht="23.25" hidden="1" customHeight="1">
      <c r="B29" s="480" t="str">
        <f>IF(工事進捗状況報告書!B59=0,"",工事進捗状況報告書!B59)</f>
        <v/>
      </c>
      <c r="C29" s="481"/>
      <c r="D29" s="71">
        <f>工事進捗状況報告書!N59</f>
        <v>0</v>
      </c>
      <c r="E29" s="115">
        <v>0</v>
      </c>
      <c r="F29" s="116">
        <f t="shared" si="25"/>
        <v>0</v>
      </c>
      <c r="G29" s="117">
        <v>0</v>
      </c>
      <c r="H29" s="118">
        <f t="shared" si="38"/>
        <v>0</v>
      </c>
      <c r="I29" s="117">
        <v>0</v>
      </c>
      <c r="J29" s="116">
        <f t="shared" si="27"/>
        <v>0</v>
      </c>
      <c r="K29" s="117">
        <v>0</v>
      </c>
      <c r="L29" s="116">
        <f t="shared" si="28"/>
        <v>0</v>
      </c>
      <c r="M29" s="117">
        <v>0</v>
      </c>
      <c r="N29" s="116">
        <f t="shared" si="29"/>
        <v>0</v>
      </c>
      <c r="O29" s="117">
        <v>0</v>
      </c>
      <c r="P29" s="116">
        <f t="shared" si="30"/>
        <v>0</v>
      </c>
      <c r="Q29" s="117">
        <v>0</v>
      </c>
      <c r="R29" s="116">
        <f t="shared" si="31"/>
        <v>0</v>
      </c>
      <c r="S29" s="117">
        <v>0</v>
      </c>
      <c r="T29" s="116">
        <f t="shared" si="32"/>
        <v>0</v>
      </c>
      <c r="U29" s="117">
        <v>0</v>
      </c>
      <c r="V29" s="116">
        <f t="shared" si="33"/>
        <v>0</v>
      </c>
      <c r="W29" s="117">
        <v>0</v>
      </c>
      <c r="X29" s="116">
        <f t="shared" si="34"/>
        <v>0</v>
      </c>
      <c r="Y29" s="117">
        <v>0</v>
      </c>
      <c r="Z29" s="116">
        <f t="shared" si="35"/>
        <v>0</v>
      </c>
      <c r="AA29" s="117">
        <v>0</v>
      </c>
      <c r="AB29" s="176">
        <f t="shared" si="36"/>
        <v>0</v>
      </c>
      <c r="AC29" s="117">
        <v>0</v>
      </c>
      <c r="AD29" s="116">
        <f t="shared" si="37"/>
        <v>0</v>
      </c>
      <c r="AE29" s="117">
        <v>0</v>
      </c>
      <c r="AF29" s="118">
        <f t="shared" si="39"/>
        <v>0</v>
      </c>
      <c r="AG29" s="117">
        <v>0</v>
      </c>
      <c r="AH29" s="116">
        <f t="shared" si="16"/>
        <v>0</v>
      </c>
      <c r="AI29" s="117">
        <v>0</v>
      </c>
      <c r="AJ29" s="116">
        <f t="shared" si="17"/>
        <v>0</v>
      </c>
      <c r="AK29" s="117">
        <v>0</v>
      </c>
      <c r="AL29" s="116">
        <f t="shared" si="18"/>
        <v>0</v>
      </c>
      <c r="AM29" s="117">
        <v>0</v>
      </c>
      <c r="AN29" s="116">
        <f t="shared" si="19"/>
        <v>0</v>
      </c>
      <c r="AO29" s="117">
        <v>0</v>
      </c>
      <c r="AP29" s="116">
        <f t="shared" si="20"/>
        <v>0</v>
      </c>
      <c r="AQ29" s="117">
        <v>0</v>
      </c>
      <c r="AR29" s="116">
        <f t="shared" si="4"/>
        <v>0</v>
      </c>
      <c r="AS29" s="117">
        <v>0</v>
      </c>
      <c r="AT29" s="116">
        <f t="shared" si="5"/>
        <v>0</v>
      </c>
      <c r="AU29" s="117">
        <v>0</v>
      </c>
      <c r="AV29" s="116">
        <f t="shared" si="21"/>
        <v>0</v>
      </c>
      <c r="AW29" s="117">
        <v>0</v>
      </c>
      <c r="AX29" s="116">
        <f t="shared" si="22"/>
        <v>0</v>
      </c>
      <c r="AY29" s="117">
        <v>0</v>
      </c>
      <c r="AZ29" s="176">
        <f t="shared" si="23"/>
        <v>0</v>
      </c>
      <c r="BA29" s="183"/>
      <c r="BB29" s="45"/>
      <c r="BC29" s="491"/>
      <c r="BD29" s="72"/>
      <c r="BE29" s="72"/>
      <c r="BF29" s="72"/>
      <c r="BG29" s="72"/>
      <c r="BH29" s="73"/>
      <c r="BI29" s="72"/>
      <c r="BJ29" s="53"/>
    </row>
    <row r="30" spans="2:62" ht="23.25" hidden="1" customHeight="1">
      <c r="B30" s="480" t="str">
        <f>IF(工事進捗状況報告書!B60=0,"",工事進捗状況報告書!B60)</f>
        <v/>
      </c>
      <c r="C30" s="481"/>
      <c r="D30" s="71">
        <f>工事進捗状況報告書!N60</f>
        <v>0</v>
      </c>
      <c r="E30" s="115">
        <v>0</v>
      </c>
      <c r="F30" s="116">
        <f>IF(E30="","",IF($D30*E30/100=0,0,ROUNDUP($D30*E30/100,1)))</f>
        <v>0</v>
      </c>
      <c r="G30" s="115">
        <v>0</v>
      </c>
      <c r="H30" s="118">
        <f t="shared" si="38"/>
        <v>0</v>
      </c>
      <c r="I30" s="117">
        <v>0</v>
      </c>
      <c r="J30" s="116">
        <f t="shared" si="27"/>
        <v>0</v>
      </c>
      <c r="K30" s="117">
        <v>0</v>
      </c>
      <c r="L30" s="116">
        <f t="shared" si="28"/>
        <v>0</v>
      </c>
      <c r="M30" s="117">
        <v>0</v>
      </c>
      <c r="N30" s="116">
        <f t="shared" si="29"/>
        <v>0</v>
      </c>
      <c r="O30" s="117">
        <v>0</v>
      </c>
      <c r="P30" s="116">
        <f t="shared" si="30"/>
        <v>0</v>
      </c>
      <c r="Q30" s="117">
        <v>0</v>
      </c>
      <c r="R30" s="116">
        <f t="shared" si="31"/>
        <v>0</v>
      </c>
      <c r="S30" s="117">
        <v>0</v>
      </c>
      <c r="T30" s="116">
        <f t="shared" si="32"/>
        <v>0</v>
      </c>
      <c r="U30" s="117">
        <v>0</v>
      </c>
      <c r="V30" s="116">
        <f t="shared" si="33"/>
        <v>0</v>
      </c>
      <c r="W30" s="117">
        <v>0</v>
      </c>
      <c r="X30" s="116">
        <f t="shared" si="34"/>
        <v>0</v>
      </c>
      <c r="Y30" s="117">
        <v>0</v>
      </c>
      <c r="Z30" s="116">
        <f t="shared" si="35"/>
        <v>0</v>
      </c>
      <c r="AA30" s="117">
        <v>0</v>
      </c>
      <c r="AB30" s="176">
        <f t="shared" si="36"/>
        <v>0</v>
      </c>
      <c r="AC30" s="117">
        <v>0</v>
      </c>
      <c r="AD30" s="116">
        <f>IF(AC30="","",IF($D30*AC30/100=0,0,ROUNDUP($D30*AC30/100,1)))</f>
        <v>0</v>
      </c>
      <c r="AE30" s="115">
        <v>0</v>
      </c>
      <c r="AF30" s="118">
        <f t="shared" si="39"/>
        <v>0</v>
      </c>
      <c r="AG30" s="117">
        <v>0</v>
      </c>
      <c r="AH30" s="116">
        <f t="shared" si="16"/>
        <v>0</v>
      </c>
      <c r="AI30" s="117">
        <v>0</v>
      </c>
      <c r="AJ30" s="116">
        <f t="shared" si="17"/>
        <v>0</v>
      </c>
      <c r="AK30" s="117">
        <v>0</v>
      </c>
      <c r="AL30" s="116">
        <f t="shared" si="18"/>
        <v>0</v>
      </c>
      <c r="AM30" s="117">
        <v>0</v>
      </c>
      <c r="AN30" s="116">
        <f t="shared" si="19"/>
        <v>0</v>
      </c>
      <c r="AO30" s="117">
        <v>0</v>
      </c>
      <c r="AP30" s="116">
        <f t="shared" si="20"/>
        <v>0</v>
      </c>
      <c r="AQ30" s="117">
        <v>0</v>
      </c>
      <c r="AR30" s="116">
        <f t="shared" si="4"/>
        <v>0</v>
      </c>
      <c r="AS30" s="117">
        <v>0</v>
      </c>
      <c r="AT30" s="116">
        <f t="shared" si="5"/>
        <v>0</v>
      </c>
      <c r="AU30" s="117">
        <v>0</v>
      </c>
      <c r="AV30" s="116">
        <f t="shared" si="21"/>
        <v>0</v>
      </c>
      <c r="AW30" s="117">
        <v>0</v>
      </c>
      <c r="AX30" s="116">
        <f t="shared" si="22"/>
        <v>0</v>
      </c>
      <c r="AY30" s="117">
        <v>0</v>
      </c>
      <c r="AZ30" s="176">
        <f t="shared" si="23"/>
        <v>0</v>
      </c>
      <c r="BA30" s="183"/>
      <c r="BB30" s="45"/>
      <c r="BC30" s="491"/>
      <c r="BD30" s="72"/>
      <c r="BE30" s="72"/>
      <c r="BF30" s="72"/>
      <c r="BG30" s="72"/>
      <c r="BH30" s="73"/>
      <c r="BI30" s="72"/>
      <c r="BJ30" s="53"/>
    </row>
    <row r="31" spans="2:62" ht="23.25" hidden="1" customHeight="1">
      <c r="B31" s="480" t="str">
        <f>IF(工事進捗状況報告書!B61=0,"",工事進捗状況報告書!B61)</f>
        <v/>
      </c>
      <c r="C31" s="481"/>
      <c r="D31" s="71">
        <f>工事進捗状況報告書!N61</f>
        <v>0</v>
      </c>
      <c r="E31" s="115">
        <v>0</v>
      </c>
      <c r="F31" s="116">
        <f t="shared" ref="F31" si="40">IF(E31="","",IF($D31*E31/100=0,0,ROUNDUP($D31*E31/100,1)))</f>
        <v>0</v>
      </c>
      <c r="G31" s="117">
        <v>0</v>
      </c>
      <c r="H31" s="118">
        <f t="shared" si="38"/>
        <v>0</v>
      </c>
      <c r="I31" s="117">
        <v>0</v>
      </c>
      <c r="J31" s="116">
        <f t="shared" si="27"/>
        <v>0</v>
      </c>
      <c r="K31" s="117">
        <v>0</v>
      </c>
      <c r="L31" s="116">
        <f t="shared" si="28"/>
        <v>0</v>
      </c>
      <c r="M31" s="117">
        <v>0</v>
      </c>
      <c r="N31" s="116">
        <f t="shared" si="29"/>
        <v>0</v>
      </c>
      <c r="O31" s="117">
        <v>0</v>
      </c>
      <c r="P31" s="116">
        <f t="shared" si="30"/>
        <v>0</v>
      </c>
      <c r="Q31" s="117">
        <v>0</v>
      </c>
      <c r="R31" s="116">
        <f t="shared" si="31"/>
        <v>0</v>
      </c>
      <c r="S31" s="117">
        <v>0</v>
      </c>
      <c r="T31" s="116">
        <f t="shared" si="32"/>
        <v>0</v>
      </c>
      <c r="U31" s="117">
        <v>0</v>
      </c>
      <c r="V31" s="116">
        <f t="shared" si="33"/>
        <v>0</v>
      </c>
      <c r="W31" s="117">
        <v>0</v>
      </c>
      <c r="X31" s="116">
        <f t="shared" si="34"/>
        <v>0</v>
      </c>
      <c r="Y31" s="117">
        <v>0</v>
      </c>
      <c r="Z31" s="116">
        <f t="shared" si="35"/>
        <v>0</v>
      </c>
      <c r="AA31" s="117">
        <v>0</v>
      </c>
      <c r="AB31" s="176">
        <f t="shared" si="36"/>
        <v>0</v>
      </c>
      <c r="AC31" s="117">
        <v>0</v>
      </c>
      <c r="AD31" s="116">
        <f t="shared" ref="AD31" si="41">IF(AC31="","",IF($D31*AC31/100=0,0,ROUNDUP($D31*AC31/100,1)))</f>
        <v>0</v>
      </c>
      <c r="AE31" s="117">
        <v>0</v>
      </c>
      <c r="AF31" s="118">
        <f t="shared" si="39"/>
        <v>0</v>
      </c>
      <c r="AG31" s="117">
        <v>0</v>
      </c>
      <c r="AH31" s="116">
        <f t="shared" si="16"/>
        <v>0</v>
      </c>
      <c r="AI31" s="117">
        <v>0</v>
      </c>
      <c r="AJ31" s="116">
        <f t="shared" si="17"/>
        <v>0</v>
      </c>
      <c r="AK31" s="117">
        <v>0</v>
      </c>
      <c r="AL31" s="116">
        <f t="shared" si="18"/>
        <v>0</v>
      </c>
      <c r="AM31" s="117">
        <v>0</v>
      </c>
      <c r="AN31" s="116">
        <f t="shared" si="19"/>
        <v>0</v>
      </c>
      <c r="AO31" s="117">
        <v>0</v>
      </c>
      <c r="AP31" s="116">
        <f t="shared" si="20"/>
        <v>0</v>
      </c>
      <c r="AQ31" s="117">
        <v>0</v>
      </c>
      <c r="AR31" s="116">
        <f t="shared" si="4"/>
        <v>0</v>
      </c>
      <c r="AS31" s="117">
        <v>0</v>
      </c>
      <c r="AT31" s="116">
        <f t="shared" si="5"/>
        <v>0</v>
      </c>
      <c r="AU31" s="117">
        <v>0</v>
      </c>
      <c r="AV31" s="116">
        <f t="shared" si="21"/>
        <v>0</v>
      </c>
      <c r="AW31" s="117">
        <v>0</v>
      </c>
      <c r="AX31" s="116">
        <f t="shared" si="22"/>
        <v>0</v>
      </c>
      <c r="AY31" s="117">
        <v>0</v>
      </c>
      <c r="AZ31" s="176">
        <f t="shared" si="23"/>
        <v>0</v>
      </c>
      <c r="BA31" s="183"/>
      <c r="BB31" s="45"/>
      <c r="BC31" s="491"/>
      <c r="BD31" s="72"/>
      <c r="BE31" s="72"/>
      <c r="BF31" s="72"/>
      <c r="BG31" s="72"/>
      <c r="BH31" s="73"/>
      <c r="BI31" s="72"/>
      <c r="BJ31" s="53"/>
    </row>
    <row r="32" spans="2:62" ht="23.25" hidden="1" customHeight="1">
      <c r="B32" s="480" t="str">
        <f>IF(工事進捗状況報告書!B62=0,"",工事進捗状況報告書!B62)</f>
        <v/>
      </c>
      <c r="C32" s="481"/>
      <c r="D32" s="71">
        <f>工事進捗状況報告書!N62</f>
        <v>0</v>
      </c>
      <c r="E32" s="115">
        <v>0</v>
      </c>
      <c r="F32" s="116">
        <f>IF(E32="","",IF($D32*E32/100=0,0,ROUNDUP($D32*E32/100,1)))</f>
        <v>0</v>
      </c>
      <c r="G32" s="115">
        <v>0</v>
      </c>
      <c r="H32" s="118">
        <f t="shared" si="38"/>
        <v>0</v>
      </c>
      <c r="I32" s="117">
        <v>0</v>
      </c>
      <c r="J32" s="116">
        <f t="shared" si="27"/>
        <v>0</v>
      </c>
      <c r="K32" s="117">
        <v>0</v>
      </c>
      <c r="L32" s="116">
        <f t="shared" si="28"/>
        <v>0</v>
      </c>
      <c r="M32" s="117">
        <v>0</v>
      </c>
      <c r="N32" s="116">
        <f t="shared" si="29"/>
        <v>0</v>
      </c>
      <c r="O32" s="117">
        <v>0</v>
      </c>
      <c r="P32" s="116">
        <f t="shared" si="30"/>
        <v>0</v>
      </c>
      <c r="Q32" s="117">
        <v>0</v>
      </c>
      <c r="R32" s="116">
        <f t="shared" si="31"/>
        <v>0</v>
      </c>
      <c r="S32" s="117">
        <v>0</v>
      </c>
      <c r="T32" s="116">
        <f t="shared" si="32"/>
        <v>0</v>
      </c>
      <c r="U32" s="117">
        <v>0</v>
      </c>
      <c r="V32" s="116">
        <f t="shared" si="33"/>
        <v>0</v>
      </c>
      <c r="W32" s="117">
        <v>0</v>
      </c>
      <c r="X32" s="116">
        <f t="shared" si="34"/>
        <v>0</v>
      </c>
      <c r="Y32" s="117">
        <v>0</v>
      </c>
      <c r="Z32" s="116">
        <f t="shared" si="35"/>
        <v>0</v>
      </c>
      <c r="AA32" s="117">
        <v>0</v>
      </c>
      <c r="AB32" s="176">
        <f t="shared" si="36"/>
        <v>0</v>
      </c>
      <c r="AC32" s="117">
        <v>0</v>
      </c>
      <c r="AD32" s="116">
        <f>IF(AC32="","",IF($D32*AC32/100=0,0,ROUNDUP($D32*AC32/100,1)))</f>
        <v>0</v>
      </c>
      <c r="AE32" s="115">
        <v>0</v>
      </c>
      <c r="AF32" s="118">
        <f t="shared" si="39"/>
        <v>0</v>
      </c>
      <c r="AG32" s="117">
        <v>0</v>
      </c>
      <c r="AH32" s="116">
        <f t="shared" si="16"/>
        <v>0</v>
      </c>
      <c r="AI32" s="117">
        <v>0</v>
      </c>
      <c r="AJ32" s="116">
        <f t="shared" si="17"/>
        <v>0</v>
      </c>
      <c r="AK32" s="117">
        <v>0</v>
      </c>
      <c r="AL32" s="116">
        <f t="shared" si="18"/>
        <v>0</v>
      </c>
      <c r="AM32" s="117">
        <v>0</v>
      </c>
      <c r="AN32" s="116">
        <f t="shared" si="19"/>
        <v>0</v>
      </c>
      <c r="AO32" s="117">
        <v>0</v>
      </c>
      <c r="AP32" s="116">
        <f t="shared" si="20"/>
        <v>0</v>
      </c>
      <c r="AQ32" s="117">
        <v>0</v>
      </c>
      <c r="AR32" s="116">
        <f t="shared" si="4"/>
        <v>0</v>
      </c>
      <c r="AS32" s="117">
        <v>0</v>
      </c>
      <c r="AT32" s="116">
        <f t="shared" si="5"/>
        <v>0</v>
      </c>
      <c r="AU32" s="117">
        <v>0</v>
      </c>
      <c r="AV32" s="116">
        <f t="shared" si="21"/>
        <v>0</v>
      </c>
      <c r="AW32" s="117">
        <v>0</v>
      </c>
      <c r="AX32" s="116">
        <f t="shared" si="22"/>
        <v>0</v>
      </c>
      <c r="AY32" s="117">
        <v>0</v>
      </c>
      <c r="AZ32" s="176">
        <f t="shared" si="23"/>
        <v>0</v>
      </c>
      <c r="BA32" s="183"/>
      <c r="BB32" s="45"/>
      <c r="BC32" s="491"/>
      <c r="BD32" s="72"/>
      <c r="BE32" s="72"/>
      <c r="BF32" s="72"/>
      <c r="BG32" s="72"/>
      <c r="BH32" s="73"/>
      <c r="BI32" s="72"/>
      <c r="BJ32" s="53"/>
    </row>
    <row r="33" spans="2:62" ht="23.25" hidden="1" customHeight="1">
      <c r="B33" s="480" t="str">
        <f>IF(工事進捗状況報告書!B63=0,"",工事進捗状況報告書!B63)</f>
        <v/>
      </c>
      <c r="C33" s="481"/>
      <c r="D33" s="71">
        <f>工事進捗状況報告書!N63</f>
        <v>0</v>
      </c>
      <c r="E33" s="115">
        <v>0</v>
      </c>
      <c r="F33" s="116">
        <f t="shared" ref="F33:F40" si="42">IF(E33="","",IF($D33*E33/100=0,0,ROUNDUP($D33*E33/100,1)))</f>
        <v>0</v>
      </c>
      <c r="G33" s="117">
        <v>0</v>
      </c>
      <c r="H33" s="118">
        <f t="shared" si="38"/>
        <v>0</v>
      </c>
      <c r="I33" s="117">
        <v>0</v>
      </c>
      <c r="J33" s="116">
        <f t="shared" ref="J33:J40" si="43">IF(I33="","",IF($D33*I33/100=0,0,ROUNDUP($D33*I33/100,1)))</f>
        <v>0</v>
      </c>
      <c r="K33" s="119">
        <v>0</v>
      </c>
      <c r="L33" s="116">
        <f t="shared" ref="L33:L40" si="44">IF(K33="","",IF($D33*K33/100=0,0,ROUNDUP($D33*K33/100,1)))</f>
        <v>0</v>
      </c>
      <c r="M33" s="115">
        <v>0</v>
      </c>
      <c r="N33" s="116">
        <f t="shared" ref="N33:N40" si="45">IF(M33="","",IF($D33*M33/100=0,0,ROUNDUP($D33*M33/100,1)))</f>
        <v>0</v>
      </c>
      <c r="O33" s="115">
        <v>0</v>
      </c>
      <c r="P33" s="116">
        <f t="shared" ref="P33:P40" si="46">IF(O33="","",IF($D33*O33/100=0,0,ROUNDUP($D33*O33/100,1)))</f>
        <v>0</v>
      </c>
      <c r="Q33" s="115">
        <v>0</v>
      </c>
      <c r="R33" s="116">
        <f t="shared" ref="R33:R40" si="47">IF(Q33="","",IF($D33*Q33/100=0,0,ROUNDUP($D33*Q33/100,1)))</f>
        <v>0</v>
      </c>
      <c r="S33" s="115">
        <v>0</v>
      </c>
      <c r="T33" s="116">
        <f t="shared" ref="T33:T40" si="48">IF(S33="","",IF($D33*S33/100=0,0,ROUNDUP($D33*S33/100,1)))</f>
        <v>0</v>
      </c>
      <c r="U33" s="115">
        <v>0</v>
      </c>
      <c r="V33" s="116">
        <f t="shared" ref="V33:V40" si="49">IF(U33="","",IF($D33*U33/100=0,0,ROUNDUP($D33*U33/100,1)))</f>
        <v>0</v>
      </c>
      <c r="W33" s="115">
        <v>0</v>
      </c>
      <c r="X33" s="116">
        <f t="shared" ref="X33:X40" si="50">IF(W33="","",IF($D33*W33/100=0,0,ROUNDUP($D33*W33/100,1)))</f>
        <v>0</v>
      </c>
      <c r="Y33" s="117">
        <v>0</v>
      </c>
      <c r="Z33" s="116">
        <f t="shared" ref="Z33:Z40" si="51">IF(Y33="","",IF($D33*Y33/100=0,0,ROUNDUP($D33*Y33/100,1)))</f>
        <v>0</v>
      </c>
      <c r="AA33" s="117">
        <v>0</v>
      </c>
      <c r="AB33" s="176">
        <f t="shared" ref="AB33:AB40" si="52">IF(AA33="","",IF($D33*AA33/100=0,0,ROUNDUP($D33*AA33/100,1)))</f>
        <v>0</v>
      </c>
      <c r="AC33" s="117">
        <v>0</v>
      </c>
      <c r="AD33" s="116">
        <f t="shared" ref="AD33:AD40" si="53">IF(AC33="","",IF($D33*AC33/100=0,0,ROUNDUP($D33*AC33/100,1)))</f>
        <v>0</v>
      </c>
      <c r="AE33" s="117">
        <v>0</v>
      </c>
      <c r="AF33" s="118">
        <f t="shared" si="39"/>
        <v>0</v>
      </c>
      <c r="AG33" s="117">
        <v>0</v>
      </c>
      <c r="AH33" s="116">
        <f t="shared" si="16"/>
        <v>0</v>
      </c>
      <c r="AI33" s="119">
        <v>0</v>
      </c>
      <c r="AJ33" s="116">
        <f t="shared" si="17"/>
        <v>0</v>
      </c>
      <c r="AK33" s="115">
        <v>0</v>
      </c>
      <c r="AL33" s="116">
        <f t="shared" si="18"/>
        <v>0</v>
      </c>
      <c r="AM33" s="115">
        <v>0</v>
      </c>
      <c r="AN33" s="116">
        <f t="shared" si="19"/>
        <v>0</v>
      </c>
      <c r="AO33" s="115">
        <v>0</v>
      </c>
      <c r="AP33" s="116">
        <f t="shared" si="20"/>
        <v>0</v>
      </c>
      <c r="AQ33" s="115">
        <v>0</v>
      </c>
      <c r="AR33" s="116">
        <f t="shared" si="4"/>
        <v>0</v>
      </c>
      <c r="AS33" s="115">
        <v>0</v>
      </c>
      <c r="AT33" s="116">
        <f t="shared" si="5"/>
        <v>0</v>
      </c>
      <c r="AU33" s="115">
        <v>0</v>
      </c>
      <c r="AV33" s="116">
        <f t="shared" si="21"/>
        <v>0</v>
      </c>
      <c r="AW33" s="117">
        <v>0</v>
      </c>
      <c r="AX33" s="116">
        <f t="shared" si="22"/>
        <v>0</v>
      </c>
      <c r="AY33" s="117">
        <v>0</v>
      </c>
      <c r="AZ33" s="176">
        <f t="shared" si="23"/>
        <v>0</v>
      </c>
      <c r="BA33" s="183"/>
      <c r="BB33" s="45"/>
      <c r="BC33" s="491"/>
      <c r="BD33" s="72"/>
      <c r="BE33" s="72"/>
      <c r="BF33" s="72"/>
      <c r="BG33" s="72"/>
      <c r="BH33" s="73"/>
      <c r="BI33" s="72"/>
      <c r="BJ33" s="53"/>
    </row>
    <row r="34" spans="2:62" ht="23.25" hidden="1" customHeight="1">
      <c r="B34" s="480" t="str">
        <f>IF(工事進捗状況報告書!B64=0,"",工事進捗状況報告書!B64)</f>
        <v/>
      </c>
      <c r="C34" s="481"/>
      <c r="D34" s="71">
        <f>工事進捗状況報告書!N64</f>
        <v>0</v>
      </c>
      <c r="E34" s="115">
        <v>0</v>
      </c>
      <c r="F34" s="116">
        <f t="shared" si="42"/>
        <v>0</v>
      </c>
      <c r="G34" s="117">
        <v>0</v>
      </c>
      <c r="H34" s="118">
        <f t="shared" si="38"/>
        <v>0</v>
      </c>
      <c r="I34" s="117">
        <v>0</v>
      </c>
      <c r="J34" s="116">
        <f t="shared" si="43"/>
        <v>0</v>
      </c>
      <c r="K34" s="119">
        <v>0</v>
      </c>
      <c r="L34" s="116">
        <f t="shared" si="44"/>
        <v>0</v>
      </c>
      <c r="M34" s="115">
        <v>0</v>
      </c>
      <c r="N34" s="116">
        <f t="shared" si="45"/>
        <v>0</v>
      </c>
      <c r="O34" s="115">
        <v>0</v>
      </c>
      <c r="P34" s="116">
        <f t="shared" si="46"/>
        <v>0</v>
      </c>
      <c r="Q34" s="115">
        <v>0</v>
      </c>
      <c r="R34" s="116">
        <f t="shared" si="47"/>
        <v>0</v>
      </c>
      <c r="S34" s="115">
        <v>0</v>
      </c>
      <c r="T34" s="116">
        <f t="shared" si="48"/>
        <v>0</v>
      </c>
      <c r="U34" s="115">
        <v>0</v>
      </c>
      <c r="V34" s="116">
        <f t="shared" si="49"/>
        <v>0</v>
      </c>
      <c r="W34" s="117">
        <v>0</v>
      </c>
      <c r="X34" s="116">
        <f t="shared" si="50"/>
        <v>0</v>
      </c>
      <c r="Y34" s="117">
        <v>0</v>
      </c>
      <c r="Z34" s="116">
        <f t="shared" si="51"/>
        <v>0</v>
      </c>
      <c r="AA34" s="117">
        <v>0</v>
      </c>
      <c r="AB34" s="176">
        <f t="shared" si="52"/>
        <v>0</v>
      </c>
      <c r="AC34" s="117">
        <v>0</v>
      </c>
      <c r="AD34" s="116">
        <f t="shared" si="53"/>
        <v>0</v>
      </c>
      <c r="AE34" s="117">
        <v>0</v>
      </c>
      <c r="AF34" s="118">
        <f t="shared" si="39"/>
        <v>0</v>
      </c>
      <c r="AG34" s="117">
        <v>0</v>
      </c>
      <c r="AH34" s="116">
        <f t="shared" si="16"/>
        <v>0</v>
      </c>
      <c r="AI34" s="119">
        <v>0</v>
      </c>
      <c r="AJ34" s="116">
        <f t="shared" si="17"/>
        <v>0</v>
      </c>
      <c r="AK34" s="115">
        <v>0</v>
      </c>
      <c r="AL34" s="116">
        <f t="shared" si="18"/>
        <v>0</v>
      </c>
      <c r="AM34" s="115">
        <v>0</v>
      </c>
      <c r="AN34" s="116">
        <f t="shared" si="19"/>
        <v>0</v>
      </c>
      <c r="AO34" s="115">
        <v>0</v>
      </c>
      <c r="AP34" s="116">
        <f t="shared" si="20"/>
        <v>0</v>
      </c>
      <c r="AQ34" s="115">
        <v>0</v>
      </c>
      <c r="AR34" s="116">
        <f t="shared" si="4"/>
        <v>0</v>
      </c>
      <c r="AS34" s="115">
        <v>0</v>
      </c>
      <c r="AT34" s="116">
        <f t="shared" si="5"/>
        <v>0</v>
      </c>
      <c r="AU34" s="117">
        <v>0</v>
      </c>
      <c r="AV34" s="116">
        <f t="shared" si="21"/>
        <v>0</v>
      </c>
      <c r="AW34" s="117">
        <v>0</v>
      </c>
      <c r="AX34" s="116">
        <f t="shared" si="22"/>
        <v>0</v>
      </c>
      <c r="AY34" s="117">
        <v>0</v>
      </c>
      <c r="AZ34" s="176">
        <f t="shared" si="23"/>
        <v>0</v>
      </c>
      <c r="BA34" s="183"/>
      <c r="BB34" s="45"/>
      <c r="BC34" s="491"/>
      <c r="BD34" s="72"/>
      <c r="BE34" s="72"/>
      <c r="BF34" s="72"/>
      <c r="BG34" s="72"/>
      <c r="BH34" s="73"/>
      <c r="BI34" s="72"/>
      <c r="BJ34" s="53"/>
    </row>
    <row r="35" spans="2:62" ht="23.25" hidden="1" customHeight="1">
      <c r="B35" s="480" t="str">
        <f>IF(工事進捗状況報告書!B65=0,"",工事進捗状況報告書!B65)</f>
        <v/>
      </c>
      <c r="C35" s="481"/>
      <c r="D35" s="71">
        <f>工事進捗状況報告書!N65</f>
        <v>0</v>
      </c>
      <c r="E35" s="115">
        <v>0</v>
      </c>
      <c r="F35" s="116">
        <f t="shared" si="42"/>
        <v>0</v>
      </c>
      <c r="G35" s="117">
        <v>0</v>
      </c>
      <c r="H35" s="118">
        <f t="shared" si="38"/>
        <v>0</v>
      </c>
      <c r="I35" s="117">
        <v>0</v>
      </c>
      <c r="J35" s="116">
        <f t="shared" si="43"/>
        <v>0</v>
      </c>
      <c r="K35" s="119">
        <v>0</v>
      </c>
      <c r="L35" s="116">
        <f t="shared" si="44"/>
        <v>0</v>
      </c>
      <c r="M35" s="115">
        <v>0</v>
      </c>
      <c r="N35" s="116">
        <f t="shared" si="45"/>
        <v>0</v>
      </c>
      <c r="O35" s="115">
        <v>0</v>
      </c>
      <c r="P35" s="116">
        <f t="shared" si="46"/>
        <v>0</v>
      </c>
      <c r="Q35" s="115">
        <v>0</v>
      </c>
      <c r="R35" s="116">
        <f t="shared" si="47"/>
        <v>0</v>
      </c>
      <c r="S35" s="115">
        <v>0</v>
      </c>
      <c r="T35" s="116">
        <f t="shared" si="48"/>
        <v>0</v>
      </c>
      <c r="U35" s="117">
        <v>0</v>
      </c>
      <c r="V35" s="116">
        <f t="shared" si="49"/>
        <v>0</v>
      </c>
      <c r="W35" s="117">
        <v>0</v>
      </c>
      <c r="X35" s="116">
        <f t="shared" si="50"/>
        <v>0</v>
      </c>
      <c r="Y35" s="117">
        <v>0</v>
      </c>
      <c r="Z35" s="116">
        <f t="shared" si="51"/>
        <v>0</v>
      </c>
      <c r="AA35" s="117">
        <v>0</v>
      </c>
      <c r="AB35" s="176">
        <f t="shared" si="52"/>
        <v>0</v>
      </c>
      <c r="AC35" s="117">
        <v>0</v>
      </c>
      <c r="AD35" s="116">
        <f t="shared" si="53"/>
        <v>0</v>
      </c>
      <c r="AE35" s="117">
        <v>0</v>
      </c>
      <c r="AF35" s="118">
        <f t="shared" si="39"/>
        <v>0</v>
      </c>
      <c r="AG35" s="117">
        <v>0</v>
      </c>
      <c r="AH35" s="116">
        <f t="shared" si="16"/>
        <v>0</v>
      </c>
      <c r="AI35" s="119">
        <v>0</v>
      </c>
      <c r="AJ35" s="116">
        <f t="shared" si="17"/>
        <v>0</v>
      </c>
      <c r="AK35" s="115">
        <v>0</v>
      </c>
      <c r="AL35" s="116">
        <f t="shared" si="18"/>
        <v>0</v>
      </c>
      <c r="AM35" s="115">
        <v>0</v>
      </c>
      <c r="AN35" s="116">
        <f t="shared" si="19"/>
        <v>0</v>
      </c>
      <c r="AO35" s="115">
        <v>0</v>
      </c>
      <c r="AP35" s="116">
        <f t="shared" si="20"/>
        <v>0</v>
      </c>
      <c r="AQ35" s="115">
        <v>0</v>
      </c>
      <c r="AR35" s="116">
        <f t="shared" si="4"/>
        <v>0</v>
      </c>
      <c r="AS35" s="117">
        <v>0</v>
      </c>
      <c r="AT35" s="116">
        <f t="shared" si="5"/>
        <v>0</v>
      </c>
      <c r="AU35" s="117">
        <v>0</v>
      </c>
      <c r="AV35" s="116">
        <f t="shared" si="21"/>
        <v>0</v>
      </c>
      <c r="AW35" s="117">
        <v>0</v>
      </c>
      <c r="AX35" s="116">
        <f t="shared" si="22"/>
        <v>0</v>
      </c>
      <c r="AY35" s="117">
        <v>0</v>
      </c>
      <c r="AZ35" s="176">
        <f t="shared" si="23"/>
        <v>0</v>
      </c>
      <c r="BA35" s="183"/>
      <c r="BB35" s="45"/>
      <c r="BC35" s="491"/>
      <c r="BD35" s="72"/>
      <c r="BE35" s="72"/>
      <c r="BF35" s="72"/>
      <c r="BG35" s="72"/>
      <c r="BH35" s="73"/>
      <c r="BI35" s="72"/>
      <c r="BJ35" s="53"/>
    </row>
    <row r="36" spans="2:62" ht="23.25" hidden="1" customHeight="1">
      <c r="B36" s="480" t="str">
        <f>IF(工事進捗状況報告書!B66=0,"",工事進捗状況報告書!B66)</f>
        <v/>
      </c>
      <c r="C36" s="481"/>
      <c r="D36" s="71">
        <f>工事進捗状況報告書!N66</f>
        <v>0</v>
      </c>
      <c r="E36" s="115">
        <v>0</v>
      </c>
      <c r="F36" s="116">
        <f t="shared" si="42"/>
        <v>0</v>
      </c>
      <c r="G36" s="117">
        <v>0</v>
      </c>
      <c r="H36" s="118">
        <f>IF(G36="","",IF($D36*G36/100=0,0,ROUNDUP($D36*G36/100,1)))</f>
        <v>0</v>
      </c>
      <c r="I36" s="117">
        <v>0</v>
      </c>
      <c r="J36" s="116">
        <f t="shared" si="43"/>
        <v>0</v>
      </c>
      <c r="K36" s="119">
        <v>0</v>
      </c>
      <c r="L36" s="116">
        <f t="shared" si="44"/>
        <v>0</v>
      </c>
      <c r="M36" s="115">
        <v>0</v>
      </c>
      <c r="N36" s="116">
        <f t="shared" si="45"/>
        <v>0</v>
      </c>
      <c r="O36" s="115">
        <v>0</v>
      </c>
      <c r="P36" s="116">
        <f t="shared" si="46"/>
        <v>0</v>
      </c>
      <c r="Q36" s="117">
        <v>0</v>
      </c>
      <c r="R36" s="116">
        <f t="shared" si="47"/>
        <v>0</v>
      </c>
      <c r="S36" s="117">
        <v>0</v>
      </c>
      <c r="T36" s="116">
        <f t="shared" si="48"/>
        <v>0</v>
      </c>
      <c r="U36" s="117">
        <v>0</v>
      </c>
      <c r="V36" s="116">
        <f t="shared" si="49"/>
        <v>0</v>
      </c>
      <c r="W36" s="117">
        <v>0</v>
      </c>
      <c r="X36" s="116">
        <f t="shared" si="50"/>
        <v>0</v>
      </c>
      <c r="Y36" s="117">
        <v>0</v>
      </c>
      <c r="Z36" s="116">
        <f t="shared" si="51"/>
        <v>0</v>
      </c>
      <c r="AA36" s="117">
        <v>0</v>
      </c>
      <c r="AB36" s="176">
        <f t="shared" si="52"/>
        <v>0</v>
      </c>
      <c r="AC36" s="117">
        <v>0</v>
      </c>
      <c r="AD36" s="116">
        <f t="shared" si="53"/>
        <v>0</v>
      </c>
      <c r="AE36" s="117">
        <v>0</v>
      </c>
      <c r="AF36" s="118">
        <f>IF(AE36="","",IF($D36*AE36/100=0,0,ROUNDUP($D36*AE36/100,1)))</f>
        <v>0</v>
      </c>
      <c r="AG36" s="117">
        <v>0</v>
      </c>
      <c r="AH36" s="116">
        <f t="shared" si="16"/>
        <v>0</v>
      </c>
      <c r="AI36" s="119">
        <v>0</v>
      </c>
      <c r="AJ36" s="116">
        <f t="shared" si="17"/>
        <v>0</v>
      </c>
      <c r="AK36" s="115">
        <v>0</v>
      </c>
      <c r="AL36" s="116">
        <f t="shared" si="18"/>
        <v>0</v>
      </c>
      <c r="AM36" s="115">
        <v>0</v>
      </c>
      <c r="AN36" s="116">
        <f t="shared" si="19"/>
        <v>0</v>
      </c>
      <c r="AO36" s="117">
        <v>0</v>
      </c>
      <c r="AP36" s="116">
        <f t="shared" si="20"/>
        <v>0</v>
      </c>
      <c r="AQ36" s="117">
        <v>0</v>
      </c>
      <c r="AR36" s="116">
        <f t="shared" si="4"/>
        <v>0</v>
      </c>
      <c r="AS36" s="117">
        <v>0</v>
      </c>
      <c r="AT36" s="116">
        <f t="shared" si="5"/>
        <v>0</v>
      </c>
      <c r="AU36" s="117">
        <v>0</v>
      </c>
      <c r="AV36" s="116">
        <f t="shared" si="21"/>
        <v>0</v>
      </c>
      <c r="AW36" s="117">
        <v>0</v>
      </c>
      <c r="AX36" s="116">
        <f t="shared" si="22"/>
        <v>0</v>
      </c>
      <c r="AY36" s="117">
        <v>0</v>
      </c>
      <c r="AZ36" s="176">
        <f t="shared" si="23"/>
        <v>0</v>
      </c>
      <c r="BA36" s="183"/>
      <c r="BB36" s="45"/>
      <c r="BC36" s="491"/>
      <c r="BD36" s="72"/>
      <c r="BE36" s="72"/>
      <c r="BF36" s="72"/>
      <c r="BG36" s="72"/>
      <c r="BH36" s="73"/>
      <c r="BI36" s="72"/>
      <c r="BJ36" s="53"/>
    </row>
    <row r="37" spans="2:62" ht="23.25" hidden="1" customHeight="1">
      <c r="B37" s="480" t="str">
        <f>IF(工事進捗状況報告書!B67=0,"",工事進捗状況報告書!B67)</f>
        <v/>
      </c>
      <c r="C37" s="481"/>
      <c r="D37" s="71">
        <f>工事進捗状況報告書!N67</f>
        <v>0</v>
      </c>
      <c r="E37" s="115">
        <v>0</v>
      </c>
      <c r="F37" s="116">
        <f t="shared" si="42"/>
        <v>0</v>
      </c>
      <c r="G37" s="117">
        <v>0</v>
      </c>
      <c r="H37" s="118">
        <f t="shared" ref="H37:H40" si="54">IF(G37="","",IF($D37*G37/100=0,0,ROUNDUP($D37*G37/100,1)))</f>
        <v>0</v>
      </c>
      <c r="I37" s="117">
        <v>0</v>
      </c>
      <c r="J37" s="116">
        <f t="shared" si="43"/>
        <v>0</v>
      </c>
      <c r="K37" s="119">
        <v>0</v>
      </c>
      <c r="L37" s="116">
        <f t="shared" si="44"/>
        <v>0</v>
      </c>
      <c r="M37" s="115">
        <v>0</v>
      </c>
      <c r="N37" s="116">
        <f t="shared" si="45"/>
        <v>0</v>
      </c>
      <c r="O37" s="115">
        <v>0</v>
      </c>
      <c r="P37" s="116">
        <f t="shared" si="46"/>
        <v>0</v>
      </c>
      <c r="Q37" s="117">
        <v>0</v>
      </c>
      <c r="R37" s="116">
        <f t="shared" si="47"/>
        <v>0</v>
      </c>
      <c r="S37" s="117">
        <v>0</v>
      </c>
      <c r="T37" s="116">
        <f t="shared" si="48"/>
        <v>0</v>
      </c>
      <c r="U37" s="117">
        <v>0</v>
      </c>
      <c r="V37" s="116">
        <f t="shared" si="49"/>
        <v>0</v>
      </c>
      <c r="W37" s="117">
        <v>0</v>
      </c>
      <c r="X37" s="116">
        <f t="shared" si="50"/>
        <v>0</v>
      </c>
      <c r="Y37" s="117">
        <v>0</v>
      </c>
      <c r="Z37" s="116">
        <f t="shared" si="51"/>
        <v>0</v>
      </c>
      <c r="AA37" s="117">
        <v>0</v>
      </c>
      <c r="AB37" s="176">
        <f t="shared" si="52"/>
        <v>0</v>
      </c>
      <c r="AC37" s="117">
        <v>0</v>
      </c>
      <c r="AD37" s="116">
        <f t="shared" si="53"/>
        <v>0</v>
      </c>
      <c r="AE37" s="117">
        <v>0</v>
      </c>
      <c r="AF37" s="118">
        <f t="shared" ref="AF37:AF40" si="55">IF(AE37="","",IF($D37*AE37/100=0,0,ROUNDUP($D37*AE37/100,1)))</f>
        <v>0</v>
      </c>
      <c r="AG37" s="117">
        <v>0</v>
      </c>
      <c r="AH37" s="116">
        <f t="shared" si="16"/>
        <v>0</v>
      </c>
      <c r="AI37" s="119">
        <v>0</v>
      </c>
      <c r="AJ37" s="116">
        <f t="shared" si="17"/>
        <v>0</v>
      </c>
      <c r="AK37" s="115">
        <v>0</v>
      </c>
      <c r="AL37" s="116">
        <f t="shared" si="18"/>
        <v>0</v>
      </c>
      <c r="AM37" s="115">
        <v>0</v>
      </c>
      <c r="AN37" s="116">
        <f t="shared" si="19"/>
        <v>0</v>
      </c>
      <c r="AO37" s="117">
        <v>0</v>
      </c>
      <c r="AP37" s="116">
        <f t="shared" si="20"/>
        <v>0</v>
      </c>
      <c r="AQ37" s="117">
        <v>0</v>
      </c>
      <c r="AR37" s="116">
        <f t="shared" si="4"/>
        <v>0</v>
      </c>
      <c r="AS37" s="117">
        <v>0</v>
      </c>
      <c r="AT37" s="116">
        <f t="shared" si="5"/>
        <v>0</v>
      </c>
      <c r="AU37" s="117">
        <v>0</v>
      </c>
      <c r="AV37" s="116">
        <f t="shared" si="21"/>
        <v>0</v>
      </c>
      <c r="AW37" s="117">
        <v>0</v>
      </c>
      <c r="AX37" s="116">
        <f t="shared" si="22"/>
        <v>0</v>
      </c>
      <c r="AY37" s="117">
        <v>0</v>
      </c>
      <c r="AZ37" s="176">
        <f t="shared" si="23"/>
        <v>0</v>
      </c>
      <c r="BA37" s="183"/>
      <c r="BB37" s="45"/>
      <c r="BC37" s="491"/>
      <c r="BD37" s="72"/>
      <c r="BE37" s="72"/>
      <c r="BF37" s="72"/>
      <c r="BG37" s="72"/>
      <c r="BH37" s="73"/>
      <c r="BI37" s="72"/>
      <c r="BJ37" s="53"/>
    </row>
    <row r="38" spans="2:62" ht="23.25" hidden="1" customHeight="1">
      <c r="B38" s="480" t="str">
        <f>IF(工事進捗状況報告書!B68=0,"",工事進捗状況報告書!B68)</f>
        <v/>
      </c>
      <c r="C38" s="481"/>
      <c r="D38" s="71">
        <f>工事進捗状況報告書!N68</f>
        <v>0</v>
      </c>
      <c r="E38" s="115">
        <v>0</v>
      </c>
      <c r="F38" s="116">
        <f t="shared" si="42"/>
        <v>0</v>
      </c>
      <c r="G38" s="117">
        <v>0</v>
      </c>
      <c r="H38" s="118">
        <f t="shared" si="54"/>
        <v>0</v>
      </c>
      <c r="I38" s="117">
        <v>0</v>
      </c>
      <c r="J38" s="116">
        <f t="shared" si="43"/>
        <v>0</v>
      </c>
      <c r="K38" s="119">
        <v>0</v>
      </c>
      <c r="L38" s="116">
        <f t="shared" si="44"/>
        <v>0</v>
      </c>
      <c r="M38" s="115">
        <v>0</v>
      </c>
      <c r="N38" s="116">
        <f t="shared" si="45"/>
        <v>0</v>
      </c>
      <c r="O38" s="117">
        <v>0</v>
      </c>
      <c r="P38" s="116">
        <f t="shared" si="46"/>
        <v>0</v>
      </c>
      <c r="Q38" s="117">
        <v>0</v>
      </c>
      <c r="R38" s="116">
        <f t="shared" si="47"/>
        <v>0</v>
      </c>
      <c r="S38" s="117">
        <v>0</v>
      </c>
      <c r="T38" s="116">
        <f t="shared" si="48"/>
        <v>0</v>
      </c>
      <c r="U38" s="117">
        <v>0</v>
      </c>
      <c r="V38" s="116">
        <f t="shared" si="49"/>
        <v>0</v>
      </c>
      <c r="W38" s="117">
        <v>0</v>
      </c>
      <c r="X38" s="116">
        <f t="shared" si="50"/>
        <v>0</v>
      </c>
      <c r="Y38" s="117">
        <v>0</v>
      </c>
      <c r="Z38" s="116">
        <f t="shared" si="51"/>
        <v>0</v>
      </c>
      <c r="AA38" s="117">
        <v>0</v>
      </c>
      <c r="AB38" s="176">
        <f t="shared" si="52"/>
        <v>0</v>
      </c>
      <c r="AC38" s="117">
        <v>0</v>
      </c>
      <c r="AD38" s="116">
        <f t="shared" si="53"/>
        <v>0</v>
      </c>
      <c r="AE38" s="117">
        <v>0</v>
      </c>
      <c r="AF38" s="118">
        <f t="shared" si="55"/>
        <v>0</v>
      </c>
      <c r="AG38" s="117">
        <v>0</v>
      </c>
      <c r="AH38" s="116">
        <f t="shared" si="16"/>
        <v>0</v>
      </c>
      <c r="AI38" s="119">
        <v>0</v>
      </c>
      <c r="AJ38" s="116">
        <f t="shared" si="17"/>
        <v>0</v>
      </c>
      <c r="AK38" s="115">
        <v>0</v>
      </c>
      <c r="AL38" s="116">
        <f t="shared" si="18"/>
        <v>0</v>
      </c>
      <c r="AM38" s="117">
        <v>0</v>
      </c>
      <c r="AN38" s="116">
        <f t="shared" si="19"/>
        <v>0</v>
      </c>
      <c r="AO38" s="117">
        <v>0</v>
      </c>
      <c r="AP38" s="116">
        <f t="shared" si="20"/>
        <v>0</v>
      </c>
      <c r="AQ38" s="117">
        <v>0</v>
      </c>
      <c r="AR38" s="116">
        <f t="shared" si="4"/>
        <v>0</v>
      </c>
      <c r="AS38" s="117">
        <v>0</v>
      </c>
      <c r="AT38" s="116">
        <f t="shared" si="5"/>
        <v>0</v>
      </c>
      <c r="AU38" s="117">
        <v>0</v>
      </c>
      <c r="AV38" s="116">
        <f t="shared" si="21"/>
        <v>0</v>
      </c>
      <c r="AW38" s="117">
        <v>0</v>
      </c>
      <c r="AX38" s="116">
        <f t="shared" si="22"/>
        <v>0</v>
      </c>
      <c r="AY38" s="117">
        <v>0</v>
      </c>
      <c r="AZ38" s="176">
        <f t="shared" si="23"/>
        <v>0</v>
      </c>
      <c r="BA38" s="183"/>
      <c r="BB38" s="45"/>
      <c r="BC38" s="491"/>
      <c r="BD38" s="72"/>
      <c r="BE38" s="72"/>
      <c r="BF38" s="72"/>
      <c r="BG38" s="72"/>
      <c r="BH38" s="73"/>
      <c r="BI38" s="72"/>
      <c r="BJ38" s="53"/>
    </row>
    <row r="39" spans="2:62" ht="23.25" hidden="1" customHeight="1">
      <c r="B39" s="480" t="str">
        <f>IF(工事進捗状況報告書!B69=0,"",工事進捗状況報告書!B69)</f>
        <v/>
      </c>
      <c r="C39" s="481"/>
      <c r="D39" s="71">
        <f>工事進捗状況報告書!N69</f>
        <v>0</v>
      </c>
      <c r="E39" s="115">
        <v>0</v>
      </c>
      <c r="F39" s="116">
        <f t="shared" si="42"/>
        <v>0</v>
      </c>
      <c r="G39" s="117">
        <v>0</v>
      </c>
      <c r="H39" s="118">
        <f t="shared" si="54"/>
        <v>0</v>
      </c>
      <c r="I39" s="117">
        <v>0</v>
      </c>
      <c r="J39" s="116">
        <f t="shared" si="43"/>
        <v>0</v>
      </c>
      <c r="K39" s="119">
        <v>0</v>
      </c>
      <c r="L39" s="116">
        <f t="shared" si="44"/>
        <v>0</v>
      </c>
      <c r="M39" s="117">
        <v>0</v>
      </c>
      <c r="N39" s="116">
        <f t="shared" si="45"/>
        <v>0</v>
      </c>
      <c r="O39" s="117">
        <v>0</v>
      </c>
      <c r="P39" s="116">
        <f t="shared" si="46"/>
        <v>0</v>
      </c>
      <c r="Q39" s="117">
        <v>0</v>
      </c>
      <c r="R39" s="116">
        <f t="shared" si="47"/>
        <v>0</v>
      </c>
      <c r="S39" s="117">
        <v>0</v>
      </c>
      <c r="T39" s="116">
        <f t="shared" si="48"/>
        <v>0</v>
      </c>
      <c r="U39" s="117">
        <v>0</v>
      </c>
      <c r="V39" s="116">
        <f t="shared" si="49"/>
        <v>0</v>
      </c>
      <c r="W39" s="117">
        <v>0</v>
      </c>
      <c r="X39" s="116">
        <f t="shared" si="50"/>
        <v>0</v>
      </c>
      <c r="Y39" s="117">
        <v>0</v>
      </c>
      <c r="Z39" s="116">
        <f t="shared" si="51"/>
        <v>0</v>
      </c>
      <c r="AA39" s="117">
        <v>0</v>
      </c>
      <c r="AB39" s="176">
        <f t="shared" si="52"/>
        <v>0</v>
      </c>
      <c r="AC39" s="117">
        <v>0</v>
      </c>
      <c r="AD39" s="116">
        <f t="shared" si="53"/>
        <v>0</v>
      </c>
      <c r="AE39" s="117">
        <v>0</v>
      </c>
      <c r="AF39" s="118">
        <f t="shared" si="55"/>
        <v>0</v>
      </c>
      <c r="AG39" s="117">
        <v>0</v>
      </c>
      <c r="AH39" s="116">
        <f t="shared" si="16"/>
        <v>0</v>
      </c>
      <c r="AI39" s="119">
        <v>0</v>
      </c>
      <c r="AJ39" s="116">
        <f t="shared" si="17"/>
        <v>0</v>
      </c>
      <c r="AK39" s="117">
        <v>0</v>
      </c>
      <c r="AL39" s="116">
        <f t="shared" si="18"/>
        <v>0</v>
      </c>
      <c r="AM39" s="117">
        <v>0</v>
      </c>
      <c r="AN39" s="116">
        <f t="shared" si="19"/>
        <v>0</v>
      </c>
      <c r="AO39" s="117">
        <v>0</v>
      </c>
      <c r="AP39" s="116">
        <f t="shared" si="20"/>
        <v>0</v>
      </c>
      <c r="AQ39" s="117">
        <v>0</v>
      </c>
      <c r="AR39" s="116">
        <f t="shared" si="4"/>
        <v>0</v>
      </c>
      <c r="AS39" s="117">
        <v>0</v>
      </c>
      <c r="AT39" s="116">
        <f t="shared" si="5"/>
        <v>0</v>
      </c>
      <c r="AU39" s="117">
        <v>0</v>
      </c>
      <c r="AV39" s="116">
        <f t="shared" si="21"/>
        <v>0</v>
      </c>
      <c r="AW39" s="117">
        <v>0</v>
      </c>
      <c r="AX39" s="116">
        <f t="shared" si="22"/>
        <v>0</v>
      </c>
      <c r="AY39" s="117">
        <v>0</v>
      </c>
      <c r="AZ39" s="176">
        <f t="shared" si="23"/>
        <v>0</v>
      </c>
      <c r="BA39" s="183"/>
      <c r="BB39" s="45"/>
      <c r="BC39" s="491"/>
      <c r="BD39" s="72"/>
      <c r="BE39" s="72"/>
      <c r="BF39" s="72"/>
      <c r="BG39" s="72"/>
      <c r="BH39" s="73"/>
      <c r="BI39" s="72"/>
      <c r="BJ39" s="53"/>
    </row>
    <row r="40" spans="2:62" ht="23.25" hidden="1" customHeight="1">
      <c r="B40" s="480" t="str">
        <f>IF(工事進捗状況報告書!B70=0,"",工事進捗状況報告書!B70)</f>
        <v/>
      </c>
      <c r="C40" s="481"/>
      <c r="D40" s="71">
        <f>工事進捗状況報告書!N70</f>
        <v>0</v>
      </c>
      <c r="E40" s="115">
        <v>0</v>
      </c>
      <c r="F40" s="116">
        <f t="shared" si="42"/>
        <v>0</v>
      </c>
      <c r="G40" s="117">
        <v>0</v>
      </c>
      <c r="H40" s="118">
        <f t="shared" si="54"/>
        <v>0</v>
      </c>
      <c r="I40" s="117">
        <v>0</v>
      </c>
      <c r="J40" s="116">
        <f t="shared" si="43"/>
        <v>0</v>
      </c>
      <c r="K40" s="117">
        <v>0</v>
      </c>
      <c r="L40" s="116">
        <f t="shared" si="44"/>
        <v>0</v>
      </c>
      <c r="M40" s="117">
        <v>0</v>
      </c>
      <c r="N40" s="116">
        <f t="shared" si="45"/>
        <v>0</v>
      </c>
      <c r="O40" s="117">
        <v>0</v>
      </c>
      <c r="P40" s="116">
        <f t="shared" si="46"/>
        <v>0</v>
      </c>
      <c r="Q40" s="117">
        <v>0</v>
      </c>
      <c r="R40" s="116">
        <f t="shared" si="47"/>
        <v>0</v>
      </c>
      <c r="S40" s="117">
        <v>0</v>
      </c>
      <c r="T40" s="116">
        <f t="shared" si="48"/>
        <v>0</v>
      </c>
      <c r="U40" s="117">
        <v>0</v>
      </c>
      <c r="V40" s="116">
        <f t="shared" si="49"/>
        <v>0</v>
      </c>
      <c r="W40" s="117">
        <v>0</v>
      </c>
      <c r="X40" s="116">
        <f t="shared" si="50"/>
        <v>0</v>
      </c>
      <c r="Y40" s="117">
        <v>0</v>
      </c>
      <c r="Z40" s="116">
        <f t="shared" si="51"/>
        <v>0</v>
      </c>
      <c r="AA40" s="117">
        <v>0</v>
      </c>
      <c r="AB40" s="176">
        <f t="shared" si="52"/>
        <v>0</v>
      </c>
      <c r="AC40" s="117">
        <v>0</v>
      </c>
      <c r="AD40" s="116">
        <f t="shared" si="53"/>
        <v>0</v>
      </c>
      <c r="AE40" s="117">
        <v>0</v>
      </c>
      <c r="AF40" s="118">
        <f t="shared" si="55"/>
        <v>0</v>
      </c>
      <c r="AG40" s="117">
        <v>0</v>
      </c>
      <c r="AH40" s="116">
        <f t="shared" si="16"/>
        <v>0</v>
      </c>
      <c r="AI40" s="117">
        <v>0</v>
      </c>
      <c r="AJ40" s="116">
        <f t="shared" si="17"/>
        <v>0</v>
      </c>
      <c r="AK40" s="117">
        <v>0</v>
      </c>
      <c r="AL40" s="116">
        <f t="shared" si="18"/>
        <v>0</v>
      </c>
      <c r="AM40" s="117">
        <v>0</v>
      </c>
      <c r="AN40" s="116">
        <f t="shared" si="19"/>
        <v>0</v>
      </c>
      <c r="AO40" s="117">
        <v>0</v>
      </c>
      <c r="AP40" s="116">
        <f t="shared" si="20"/>
        <v>0</v>
      </c>
      <c r="AQ40" s="117">
        <v>0</v>
      </c>
      <c r="AR40" s="116">
        <f t="shared" si="4"/>
        <v>0</v>
      </c>
      <c r="AS40" s="117">
        <v>0</v>
      </c>
      <c r="AT40" s="116">
        <f t="shared" si="5"/>
        <v>0</v>
      </c>
      <c r="AU40" s="117">
        <v>0</v>
      </c>
      <c r="AV40" s="116">
        <f t="shared" si="21"/>
        <v>0</v>
      </c>
      <c r="AW40" s="117">
        <v>0</v>
      </c>
      <c r="AX40" s="116">
        <f t="shared" si="22"/>
        <v>0</v>
      </c>
      <c r="AY40" s="117">
        <v>0</v>
      </c>
      <c r="AZ40" s="176">
        <f t="shared" si="23"/>
        <v>0</v>
      </c>
      <c r="BA40" s="183"/>
      <c r="BB40" s="45"/>
      <c r="BC40" s="491"/>
      <c r="BD40" s="72"/>
      <c r="BE40" s="72"/>
      <c r="BF40" s="72"/>
      <c r="BG40" s="72"/>
      <c r="BH40" s="73"/>
      <c r="BI40" s="72"/>
      <c r="BJ40" s="53"/>
    </row>
    <row r="41" spans="2:62" ht="23.25" customHeight="1" thickBot="1">
      <c r="B41" s="487" t="s">
        <v>51</v>
      </c>
      <c r="C41" s="488"/>
      <c r="D41" s="74">
        <f>SUM(D10:D40)</f>
        <v>0</v>
      </c>
      <c r="E41" s="120"/>
      <c r="F41" s="121">
        <f>SUM(F10:F40)</f>
        <v>0</v>
      </c>
      <c r="G41" s="122"/>
      <c r="H41" s="121">
        <f>SUM(H10:H40)</f>
        <v>0</v>
      </c>
      <c r="I41" s="122"/>
      <c r="J41" s="121">
        <f>SUM(J10:J40)</f>
        <v>0</v>
      </c>
      <c r="K41" s="122"/>
      <c r="L41" s="121">
        <f>SUM(L10:L40)</f>
        <v>0</v>
      </c>
      <c r="M41" s="122"/>
      <c r="N41" s="121">
        <f>SUM(N10:N40)</f>
        <v>0</v>
      </c>
      <c r="O41" s="122"/>
      <c r="P41" s="121">
        <f>SUM(P10:P40)</f>
        <v>0</v>
      </c>
      <c r="Q41" s="122"/>
      <c r="R41" s="121">
        <f>SUM(R10:R40)</f>
        <v>0</v>
      </c>
      <c r="S41" s="122"/>
      <c r="T41" s="121">
        <f>SUM(T10:T40)</f>
        <v>0</v>
      </c>
      <c r="U41" s="122"/>
      <c r="V41" s="121">
        <f>SUM(V10:V40)</f>
        <v>0</v>
      </c>
      <c r="W41" s="122"/>
      <c r="X41" s="121">
        <f>SUM(X10:X40)</f>
        <v>0</v>
      </c>
      <c r="Y41" s="122"/>
      <c r="Z41" s="121">
        <f>SUM(Z10:Z40)</f>
        <v>0</v>
      </c>
      <c r="AA41" s="122"/>
      <c r="AB41" s="177">
        <f>SUM(AB10:AB40)</f>
        <v>0</v>
      </c>
      <c r="AC41" s="122"/>
      <c r="AD41" s="121">
        <f>SUM(AD10:AD40)</f>
        <v>0</v>
      </c>
      <c r="AE41" s="122"/>
      <c r="AF41" s="121">
        <f>SUM(AF10:AF40)</f>
        <v>0</v>
      </c>
      <c r="AG41" s="122"/>
      <c r="AH41" s="121">
        <f>SUM(AH10:AH40)</f>
        <v>0</v>
      </c>
      <c r="AI41" s="122"/>
      <c r="AJ41" s="121">
        <f>SUM(AJ10:AJ40)</f>
        <v>0</v>
      </c>
      <c r="AK41" s="122"/>
      <c r="AL41" s="121">
        <f>SUM(AL10:AL40)</f>
        <v>0</v>
      </c>
      <c r="AM41" s="122"/>
      <c r="AN41" s="121">
        <f>SUM(AN10:AN40)</f>
        <v>0</v>
      </c>
      <c r="AO41" s="122"/>
      <c r="AP41" s="121">
        <f>SUM(AP10:AP40)</f>
        <v>0</v>
      </c>
      <c r="AQ41" s="122"/>
      <c r="AR41" s="121">
        <f>SUM(AR10:AR40)</f>
        <v>0</v>
      </c>
      <c r="AS41" s="122"/>
      <c r="AT41" s="121">
        <f>SUM(AT10:AT40)</f>
        <v>0</v>
      </c>
      <c r="AU41" s="122"/>
      <c r="AV41" s="121">
        <f>SUM(AV10:AV40)</f>
        <v>0</v>
      </c>
      <c r="AW41" s="122"/>
      <c r="AX41" s="121">
        <f>SUM(AX10:AX40)</f>
        <v>0</v>
      </c>
      <c r="AY41" s="122"/>
      <c r="AZ41" s="177">
        <f>SUM(AZ10:AZ40)</f>
        <v>0</v>
      </c>
      <c r="BA41" s="183"/>
      <c r="BB41" s="53"/>
      <c r="BC41" s="491"/>
      <c r="BD41" s="75"/>
      <c r="BE41" s="72"/>
      <c r="BF41" s="75"/>
      <c r="BG41" s="72"/>
      <c r="BH41" s="76"/>
      <c r="BI41" s="73"/>
    </row>
    <row r="42" spans="2:62" ht="9" customHeight="1">
      <c r="B42" s="482"/>
      <c r="C42" s="482"/>
      <c r="D42" s="77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53"/>
      <c r="BC42" s="256"/>
      <c r="BD42" s="78"/>
      <c r="BE42" s="78"/>
      <c r="BF42" s="78"/>
      <c r="BG42" s="78"/>
      <c r="BH42" s="78"/>
      <c r="BI42" s="78"/>
    </row>
    <row r="43" spans="2:62" ht="23.25" customHeight="1">
      <c r="B43" s="482"/>
      <c r="C43" s="482"/>
      <c r="D43" s="77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</row>
    <row r="44" spans="2:62" ht="23.25" customHeight="1"/>
    <row r="45" spans="2:62" ht="35.25" customHeight="1"/>
    <row r="46" spans="2:62" ht="35.25" customHeight="1"/>
    <row r="47" spans="2:62" ht="35.25" customHeight="1"/>
    <row r="48" spans="2:62" ht="35.25" customHeight="1"/>
    <row r="49" ht="35.25" customHeight="1"/>
    <row r="50" ht="35.25" customHeight="1"/>
    <row r="51" ht="35.25" customHeight="1"/>
    <row r="52" ht="35.25" customHeight="1"/>
    <row r="53" ht="35.25" customHeight="1"/>
    <row r="54" ht="35.25" customHeight="1"/>
    <row r="55" ht="23.25" customHeight="1"/>
  </sheetData>
  <sheetProtection selectLockedCells="1"/>
  <mergeCells count="47">
    <mergeCell ref="B2:C2"/>
    <mergeCell ref="A3:AB3"/>
    <mergeCell ref="C4:AB4"/>
    <mergeCell ref="D5:F5"/>
    <mergeCell ref="H5:J5"/>
    <mergeCell ref="M5:P5"/>
    <mergeCell ref="BH7:BI7"/>
    <mergeCell ref="B8:C8"/>
    <mergeCell ref="B9:C9"/>
    <mergeCell ref="B10:C10"/>
    <mergeCell ref="B41:C41"/>
    <mergeCell ref="B11:C11"/>
    <mergeCell ref="B12:C12"/>
    <mergeCell ref="B13:C13"/>
    <mergeCell ref="B14:C14"/>
    <mergeCell ref="B7:C7"/>
    <mergeCell ref="BC22:BC41"/>
    <mergeCell ref="B42:C42"/>
    <mergeCell ref="B43:C43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F5:AH5"/>
    <mergeCell ref="AK5:AN5"/>
    <mergeCell ref="B38:C38"/>
    <mergeCell ref="B39:C39"/>
    <mergeCell ref="B40:C40"/>
    <mergeCell ref="B33:C33"/>
    <mergeCell ref="B34:C34"/>
    <mergeCell ref="B35:C35"/>
    <mergeCell ref="B36:C36"/>
    <mergeCell ref="B37:C37"/>
    <mergeCell ref="B28:C28"/>
    <mergeCell ref="B29:C29"/>
    <mergeCell ref="B30:C30"/>
    <mergeCell ref="B31:C31"/>
    <mergeCell ref="B32:C32"/>
    <mergeCell ref="B15:C15"/>
  </mergeCells>
  <phoneticPr fontId="2"/>
  <conditionalFormatting sqref="G7">
    <cfRule type="expression" dxfId="45" priority="23">
      <formula>G8=1</formula>
    </cfRule>
  </conditionalFormatting>
  <conditionalFormatting sqref="I7">
    <cfRule type="expression" dxfId="44" priority="22">
      <formula>I8=1</formula>
    </cfRule>
  </conditionalFormatting>
  <conditionalFormatting sqref="K7">
    <cfRule type="expression" dxfId="43" priority="21">
      <formula>K8=1</formula>
    </cfRule>
  </conditionalFormatting>
  <conditionalFormatting sqref="M7">
    <cfRule type="expression" dxfId="42" priority="20">
      <formula>M8=1</formula>
    </cfRule>
  </conditionalFormatting>
  <conditionalFormatting sqref="O7">
    <cfRule type="expression" dxfId="41" priority="19">
      <formula>O8=1</formula>
    </cfRule>
  </conditionalFormatting>
  <conditionalFormatting sqref="Q7">
    <cfRule type="expression" dxfId="40" priority="18">
      <formula>Q8=1</formula>
    </cfRule>
  </conditionalFormatting>
  <conditionalFormatting sqref="S7">
    <cfRule type="expression" dxfId="39" priority="17">
      <formula>S8=1</formula>
    </cfRule>
  </conditionalFormatting>
  <conditionalFormatting sqref="U7">
    <cfRule type="expression" dxfId="38" priority="16">
      <formula>U8=1</formula>
    </cfRule>
  </conditionalFormatting>
  <conditionalFormatting sqref="W7">
    <cfRule type="expression" dxfId="37" priority="15">
      <formula>W8=1</formula>
    </cfRule>
  </conditionalFormatting>
  <conditionalFormatting sqref="Y7">
    <cfRule type="expression" dxfId="36" priority="14">
      <formula>Y8=1</formula>
    </cfRule>
  </conditionalFormatting>
  <conditionalFormatting sqref="AA7">
    <cfRule type="expression" dxfId="35" priority="13">
      <formula>AA8=1</formula>
    </cfRule>
  </conditionalFormatting>
  <conditionalFormatting sqref="AC7">
    <cfRule type="expression" dxfId="34" priority="12">
      <formula>AC8=1</formula>
    </cfRule>
  </conditionalFormatting>
  <conditionalFormatting sqref="AE7">
    <cfRule type="expression" dxfId="33" priority="11">
      <formula>AE8=1</formula>
    </cfRule>
  </conditionalFormatting>
  <conditionalFormatting sqref="AG7">
    <cfRule type="expression" dxfId="32" priority="10">
      <formula>AG8=1</formula>
    </cfRule>
  </conditionalFormatting>
  <conditionalFormatting sqref="AI7">
    <cfRule type="expression" dxfId="31" priority="9">
      <formula>AI8=1</formula>
    </cfRule>
  </conditionalFormatting>
  <conditionalFormatting sqref="AK7">
    <cfRule type="expression" dxfId="30" priority="8">
      <formula>AK8=1</formula>
    </cfRule>
  </conditionalFormatting>
  <conditionalFormatting sqref="AM7">
    <cfRule type="expression" dxfId="29" priority="7">
      <formula>AM8=1</formula>
    </cfRule>
  </conditionalFormatting>
  <conditionalFormatting sqref="AO7">
    <cfRule type="expression" dxfId="28" priority="6">
      <formula>AO8=1</formula>
    </cfRule>
  </conditionalFormatting>
  <conditionalFormatting sqref="AQ7">
    <cfRule type="expression" dxfId="27" priority="5">
      <formula>AQ8=1</formula>
    </cfRule>
  </conditionalFormatting>
  <conditionalFormatting sqref="AS7">
    <cfRule type="expression" dxfId="26" priority="4">
      <formula>AS8=1</formula>
    </cfRule>
  </conditionalFormatting>
  <conditionalFormatting sqref="AU7">
    <cfRule type="expression" dxfId="25" priority="3">
      <formula>AU8=1</formula>
    </cfRule>
  </conditionalFormatting>
  <conditionalFormatting sqref="AW7">
    <cfRule type="expression" dxfId="24" priority="2">
      <formula>AW8=1</formula>
    </cfRule>
  </conditionalFormatting>
  <conditionalFormatting sqref="AY7">
    <cfRule type="expression" dxfId="23" priority="1">
      <formula>AY8=1</formula>
    </cfRule>
  </conditionalFormatting>
  <printOptions horizontalCentered="1" verticalCentered="1"/>
  <pageMargins left="0" right="0" top="0.78740157480314965" bottom="0.39370078740157483" header="0" footer="0"/>
  <pageSetup paperSize="9" scale="98" orientation="landscape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M57"/>
  <sheetViews>
    <sheetView showGridLines="0" view="pageBreakPreview" zoomScaleNormal="75" zoomScaleSheetLayoutView="100" workbookViewId="0">
      <selection activeCell="B2" sqref="B2:G19"/>
    </sheetView>
  </sheetViews>
  <sheetFormatPr defaultRowHeight="14.25" customHeight="1"/>
  <cols>
    <col min="1" max="1" width="2.5" style="31" customWidth="1"/>
    <col min="2" max="7" width="14.5" style="31" customWidth="1"/>
    <col min="8" max="8" width="2.25" style="31" customWidth="1"/>
    <col min="9" max="9" width="3.75" style="31" customWidth="1"/>
    <col min="10" max="13" width="3.75" style="33" customWidth="1"/>
    <col min="14" max="16384" width="9" style="31"/>
  </cols>
  <sheetData>
    <row r="1" spans="1:13" ht="14.25" customHeight="1">
      <c r="B1" s="32"/>
      <c r="C1" s="32"/>
      <c r="D1" s="32"/>
      <c r="E1" s="32"/>
      <c r="F1" s="32"/>
      <c r="G1" s="32"/>
      <c r="H1" s="32"/>
      <c r="J1" s="31"/>
      <c r="K1" s="31"/>
      <c r="L1" s="31"/>
      <c r="M1" s="31"/>
    </row>
    <row r="2" spans="1:13" ht="21" customHeight="1">
      <c r="A2" s="495"/>
      <c r="B2" s="496" t="s">
        <v>25</v>
      </c>
      <c r="C2" s="497"/>
      <c r="D2" s="497"/>
      <c r="E2" s="497"/>
      <c r="F2" s="497"/>
      <c r="G2" s="498"/>
      <c r="H2" s="34"/>
      <c r="J2" s="31"/>
      <c r="K2" s="31"/>
      <c r="L2" s="31"/>
      <c r="M2" s="31"/>
    </row>
    <row r="3" spans="1:13" ht="21" customHeight="1">
      <c r="A3" s="495"/>
      <c r="B3" s="499"/>
      <c r="C3" s="500"/>
      <c r="D3" s="500"/>
      <c r="E3" s="500"/>
      <c r="F3" s="500"/>
      <c r="G3" s="501"/>
      <c r="H3" s="34"/>
      <c r="J3" s="31"/>
      <c r="K3" s="31"/>
      <c r="L3" s="31"/>
      <c r="M3" s="31"/>
    </row>
    <row r="4" spans="1:13" ht="21" customHeight="1">
      <c r="A4" s="495"/>
      <c r="B4" s="499"/>
      <c r="C4" s="500"/>
      <c r="D4" s="500"/>
      <c r="E4" s="500"/>
      <c r="F4" s="500"/>
      <c r="G4" s="501"/>
      <c r="H4" s="34"/>
      <c r="J4" s="31"/>
      <c r="K4" s="31"/>
      <c r="L4" s="31"/>
      <c r="M4" s="31"/>
    </row>
    <row r="5" spans="1:13" ht="21" customHeight="1">
      <c r="A5" s="495"/>
      <c r="B5" s="499"/>
      <c r="C5" s="500"/>
      <c r="D5" s="500"/>
      <c r="E5" s="500"/>
      <c r="F5" s="500"/>
      <c r="G5" s="501"/>
      <c r="H5" s="34"/>
      <c r="J5" s="31"/>
      <c r="K5" s="31"/>
      <c r="L5" s="31"/>
      <c r="M5" s="31"/>
    </row>
    <row r="6" spans="1:13" ht="21" customHeight="1">
      <c r="A6" s="495"/>
      <c r="B6" s="499"/>
      <c r="C6" s="500"/>
      <c r="D6" s="500"/>
      <c r="E6" s="500"/>
      <c r="F6" s="500"/>
      <c r="G6" s="501"/>
      <c r="H6" s="34"/>
      <c r="J6" s="31"/>
      <c r="K6" s="31"/>
      <c r="L6" s="31"/>
      <c r="M6" s="31"/>
    </row>
    <row r="7" spans="1:13" ht="21" customHeight="1">
      <c r="A7" s="495"/>
      <c r="B7" s="499"/>
      <c r="C7" s="500"/>
      <c r="D7" s="500"/>
      <c r="E7" s="500"/>
      <c r="F7" s="500"/>
      <c r="G7" s="501"/>
      <c r="H7" s="34"/>
      <c r="J7" s="31"/>
      <c r="K7" s="31"/>
      <c r="L7" s="31"/>
      <c r="M7" s="31"/>
    </row>
    <row r="8" spans="1:13" ht="21" customHeight="1">
      <c r="A8" s="495"/>
      <c r="B8" s="499"/>
      <c r="C8" s="500"/>
      <c r="D8" s="500"/>
      <c r="E8" s="500"/>
      <c r="F8" s="500"/>
      <c r="G8" s="501"/>
      <c r="H8" s="34"/>
      <c r="J8" s="31"/>
      <c r="K8" s="31"/>
      <c r="L8" s="31"/>
      <c r="M8" s="31"/>
    </row>
    <row r="9" spans="1:13" ht="21" customHeight="1">
      <c r="A9" s="495"/>
      <c r="B9" s="499"/>
      <c r="C9" s="500"/>
      <c r="D9" s="500"/>
      <c r="E9" s="500"/>
      <c r="F9" s="500"/>
      <c r="G9" s="501"/>
      <c r="H9" s="34"/>
      <c r="J9" s="31"/>
      <c r="K9" s="31"/>
      <c r="L9" s="31"/>
      <c r="M9" s="31"/>
    </row>
    <row r="10" spans="1:13" ht="21" customHeight="1">
      <c r="A10" s="495"/>
      <c r="B10" s="499"/>
      <c r="C10" s="500"/>
      <c r="D10" s="500"/>
      <c r="E10" s="500"/>
      <c r="F10" s="500"/>
      <c r="G10" s="501"/>
      <c r="H10" s="34"/>
      <c r="J10" s="31"/>
      <c r="K10" s="31"/>
      <c r="L10" s="31"/>
      <c r="M10" s="31"/>
    </row>
    <row r="11" spans="1:13" ht="21" customHeight="1">
      <c r="A11" s="495"/>
      <c r="B11" s="499"/>
      <c r="C11" s="500"/>
      <c r="D11" s="500"/>
      <c r="E11" s="500"/>
      <c r="F11" s="500"/>
      <c r="G11" s="501"/>
      <c r="H11" s="34"/>
      <c r="J11" s="31"/>
      <c r="K11" s="31"/>
      <c r="L11" s="31"/>
      <c r="M11" s="31"/>
    </row>
    <row r="12" spans="1:13" ht="21" customHeight="1">
      <c r="A12" s="495"/>
      <c r="B12" s="499"/>
      <c r="C12" s="500"/>
      <c r="D12" s="500"/>
      <c r="E12" s="500"/>
      <c r="F12" s="500"/>
      <c r="G12" s="501"/>
      <c r="H12" s="34"/>
      <c r="J12" s="31"/>
      <c r="K12" s="31"/>
      <c r="L12" s="31"/>
      <c r="M12" s="31"/>
    </row>
    <row r="13" spans="1:13" ht="21" customHeight="1">
      <c r="A13" s="495"/>
      <c r="B13" s="499"/>
      <c r="C13" s="500"/>
      <c r="D13" s="500"/>
      <c r="E13" s="500"/>
      <c r="F13" s="500"/>
      <c r="G13" s="501"/>
      <c r="H13" s="34"/>
      <c r="J13" s="31"/>
      <c r="K13" s="31"/>
      <c r="L13" s="31"/>
      <c r="M13" s="31"/>
    </row>
    <row r="14" spans="1:13" ht="21" customHeight="1">
      <c r="A14" s="495"/>
      <c r="B14" s="499"/>
      <c r="C14" s="500"/>
      <c r="D14" s="500"/>
      <c r="E14" s="500"/>
      <c r="F14" s="500"/>
      <c r="G14" s="501"/>
      <c r="H14" s="34"/>
      <c r="J14" s="31"/>
      <c r="K14" s="31"/>
      <c r="L14" s="31"/>
      <c r="M14" s="31"/>
    </row>
    <row r="15" spans="1:13" ht="21" customHeight="1">
      <c r="A15" s="495"/>
      <c r="B15" s="499"/>
      <c r="C15" s="500"/>
      <c r="D15" s="500"/>
      <c r="E15" s="500"/>
      <c r="F15" s="500"/>
      <c r="G15" s="501"/>
      <c r="H15" s="34"/>
      <c r="J15" s="31"/>
      <c r="K15" s="31"/>
      <c r="L15" s="31"/>
      <c r="M15" s="31"/>
    </row>
    <row r="16" spans="1:13" ht="21" customHeight="1">
      <c r="A16" s="495"/>
      <c r="B16" s="499"/>
      <c r="C16" s="500"/>
      <c r="D16" s="500"/>
      <c r="E16" s="500"/>
      <c r="F16" s="500"/>
      <c r="G16" s="501"/>
      <c r="H16" s="34"/>
      <c r="J16" s="31"/>
      <c r="K16" s="31"/>
      <c r="L16" s="31"/>
      <c r="M16" s="31"/>
    </row>
    <row r="17" spans="1:13" ht="21" customHeight="1">
      <c r="A17" s="495"/>
      <c r="B17" s="499"/>
      <c r="C17" s="500"/>
      <c r="D17" s="500"/>
      <c r="E17" s="500"/>
      <c r="F17" s="500"/>
      <c r="G17" s="501"/>
      <c r="H17" s="34"/>
      <c r="J17" s="31"/>
      <c r="K17" s="31"/>
      <c r="L17" s="31"/>
      <c r="M17" s="31"/>
    </row>
    <row r="18" spans="1:13" ht="21" customHeight="1">
      <c r="A18" s="495"/>
      <c r="B18" s="499"/>
      <c r="C18" s="500"/>
      <c r="D18" s="500"/>
      <c r="E18" s="500"/>
      <c r="F18" s="500"/>
      <c r="G18" s="501"/>
      <c r="H18" s="34"/>
      <c r="J18" s="31"/>
      <c r="K18" s="31"/>
      <c r="L18" s="31"/>
      <c r="M18" s="31"/>
    </row>
    <row r="19" spans="1:13" ht="21" customHeight="1">
      <c r="A19" s="495"/>
      <c r="B19" s="502"/>
      <c r="C19" s="503"/>
      <c r="D19" s="503"/>
      <c r="E19" s="503"/>
      <c r="F19" s="503"/>
      <c r="G19" s="504"/>
      <c r="H19" s="34"/>
      <c r="J19" s="31"/>
      <c r="K19" s="31"/>
      <c r="L19" s="31"/>
      <c r="M19" s="31"/>
    </row>
    <row r="20" spans="1:13" ht="21" customHeight="1">
      <c r="J20" s="31"/>
      <c r="K20" s="31"/>
      <c r="L20" s="31"/>
      <c r="M20" s="31"/>
    </row>
    <row r="21" spans="1:13" s="83" customFormat="1" ht="21" customHeight="1"/>
    <row r="22" spans="1:13" ht="21" customHeight="1">
      <c r="B22" s="496" t="s">
        <v>25</v>
      </c>
      <c r="C22" s="497"/>
      <c r="D22" s="497"/>
      <c r="E22" s="497"/>
      <c r="F22" s="497"/>
      <c r="G22" s="498"/>
      <c r="H22" s="34"/>
      <c r="J22" s="31"/>
      <c r="K22" s="31"/>
      <c r="L22" s="31"/>
      <c r="M22" s="31"/>
    </row>
    <row r="23" spans="1:13" ht="21" customHeight="1">
      <c r="B23" s="499"/>
      <c r="C23" s="500"/>
      <c r="D23" s="500"/>
      <c r="E23" s="500"/>
      <c r="F23" s="500"/>
      <c r="G23" s="501"/>
      <c r="H23" s="34"/>
      <c r="J23" s="31"/>
      <c r="K23" s="31"/>
      <c r="L23" s="31"/>
      <c r="M23" s="31"/>
    </row>
    <row r="24" spans="1:13" ht="21" customHeight="1">
      <c r="B24" s="499"/>
      <c r="C24" s="500"/>
      <c r="D24" s="500"/>
      <c r="E24" s="500"/>
      <c r="F24" s="500"/>
      <c r="G24" s="501"/>
      <c r="H24" s="34"/>
      <c r="J24" s="31"/>
      <c r="K24" s="31"/>
      <c r="L24" s="31"/>
      <c r="M24" s="31"/>
    </row>
    <row r="25" spans="1:13" ht="21" customHeight="1">
      <c r="B25" s="499"/>
      <c r="C25" s="500"/>
      <c r="D25" s="500"/>
      <c r="E25" s="500"/>
      <c r="F25" s="500"/>
      <c r="G25" s="501"/>
      <c r="H25" s="34"/>
      <c r="J25" s="31"/>
      <c r="K25" s="31"/>
      <c r="L25" s="31"/>
      <c r="M25" s="31"/>
    </row>
    <row r="26" spans="1:13" ht="21" customHeight="1">
      <c r="B26" s="499"/>
      <c r="C26" s="500"/>
      <c r="D26" s="500"/>
      <c r="E26" s="500"/>
      <c r="F26" s="500"/>
      <c r="G26" s="501"/>
      <c r="H26" s="34"/>
      <c r="J26" s="31"/>
      <c r="K26" s="31"/>
      <c r="L26" s="31"/>
      <c r="M26" s="31"/>
    </row>
    <row r="27" spans="1:13" ht="21" customHeight="1">
      <c r="B27" s="499"/>
      <c r="C27" s="500"/>
      <c r="D27" s="500"/>
      <c r="E27" s="500"/>
      <c r="F27" s="500"/>
      <c r="G27" s="501"/>
      <c r="H27" s="34"/>
      <c r="J27" s="31"/>
      <c r="K27" s="31"/>
      <c r="L27" s="31"/>
      <c r="M27" s="31"/>
    </row>
    <row r="28" spans="1:13" ht="21" customHeight="1">
      <c r="B28" s="499"/>
      <c r="C28" s="500"/>
      <c r="D28" s="500"/>
      <c r="E28" s="500"/>
      <c r="F28" s="500"/>
      <c r="G28" s="501"/>
      <c r="H28" s="34"/>
      <c r="J28" s="31"/>
      <c r="K28" s="31"/>
      <c r="L28" s="31"/>
      <c r="M28" s="31"/>
    </row>
    <row r="29" spans="1:13" ht="21" customHeight="1">
      <c r="B29" s="499"/>
      <c r="C29" s="500"/>
      <c r="D29" s="500"/>
      <c r="E29" s="500"/>
      <c r="F29" s="500"/>
      <c r="G29" s="501"/>
      <c r="H29" s="34"/>
      <c r="J29" s="31"/>
      <c r="K29" s="31"/>
      <c r="L29" s="31"/>
      <c r="M29" s="31"/>
    </row>
    <row r="30" spans="1:13" ht="21" customHeight="1">
      <c r="B30" s="499"/>
      <c r="C30" s="500"/>
      <c r="D30" s="500"/>
      <c r="E30" s="500"/>
      <c r="F30" s="500"/>
      <c r="G30" s="501"/>
      <c r="H30" s="34"/>
      <c r="J30" s="31"/>
      <c r="K30" s="31"/>
      <c r="L30" s="31"/>
      <c r="M30" s="31"/>
    </row>
    <row r="31" spans="1:13" ht="21" customHeight="1">
      <c r="B31" s="499"/>
      <c r="C31" s="500"/>
      <c r="D31" s="500"/>
      <c r="E31" s="500"/>
      <c r="F31" s="500"/>
      <c r="G31" s="501"/>
      <c r="H31" s="34"/>
      <c r="J31" s="31"/>
      <c r="K31" s="31"/>
      <c r="L31" s="31"/>
      <c r="M31" s="31"/>
    </row>
    <row r="32" spans="1:13" ht="21" customHeight="1">
      <c r="B32" s="499"/>
      <c r="C32" s="500"/>
      <c r="D32" s="500"/>
      <c r="E32" s="500"/>
      <c r="F32" s="500"/>
      <c r="G32" s="501"/>
      <c r="H32" s="34"/>
      <c r="J32" s="31"/>
      <c r="K32" s="31"/>
      <c r="L32" s="31"/>
      <c r="M32" s="31"/>
    </row>
    <row r="33" spans="2:13" ht="21" customHeight="1">
      <c r="B33" s="499"/>
      <c r="C33" s="500"/>
      <c r="D33" s="500"/>
      <c r="E33" s="500"/>
      <c r="F33" s="500"/>
      <c r="G33" s="501"/>
      <c r="H33" s="34"/>
      <c r="J33" s="31"/>
      <c r="K33" s="31"/>
      <c r="L33" s="31"/>
      <c r="M33" s="31"/>
    </row>
    <row r="34" spans="2:13" ht="21" customHeight="1">
      <c r="B34" s="499"/>
      <c r="C34" s="500"/>
      <c r="D34" s="500"/>
      <c r="E34" s="500"/>
      <c r="F34" s="500"/>
      <c r="G34" s="501"/>
      <c r="H34" s="34"/>
      <c r="J34" s="31"/>
      <c r="K34" s="31"/>
      <c r="L34" s="31"/>
      <c r="M34" s="31"/>
    </row>
    <row r="35" spans="2:13" ht="21" customHeight="1">
      <c r="B35" s="499"/>
      <c r="C35" s="500"/>
      <c r="D35" s="500"/>
      <c r="E35" s="500"/>
      <c r="F35" s="500"/>
      <c r="G35" s="501"/>
      <c r="H35" s="34"/>
      <c r="J35" s="31"/>
      <c r="K35" s="31"/>
      <c r="L35" s="31"/>
      <c r="M35" s="31"/>
    </row>
    <row r="36" spans="2:13" ht="21" customHeight="1">
      <c r="B36" s="499"/>
      <c r="C36" s="500"/>
      <c r="D36" s="500"/>
      <c r="E36" s="500"/>
      <c r="F36" s="500"/>
      <c r="G36" s="501"/>
      <c r="H36" s="34"/>
      <c r="J36" s="31"/>
      <c r="K36" s="31"/>
      <c r="L36" s="31"/>
      <c r="M36" s="31"/>
    </row>
    <row r="37" spans="2:13" ht="21" customHeight="1">
      <c r="B37" s="499"/>
      <c r="C37" s="500"/>
      <c r="D37" s="500"/>
      <c r="E37" s="500"/>
      <c r="F37" s="500"/>
      <c r="G37" s="501"/>
      <c r="H37" s="34"/>
      <c r="J37" s="31"/>
      <c r="K37" s="31"/>
      <c r="L37" s="31"/>
      <c r="M37" s="31"/>
    </row>
    <row r="38" spans="2:13" ht="21" customHeight="1">
      <c r="B38" s="499"/>
      <c r="C38" s="500"/>
      <c r="D38" s="500"/>
      <c r="E38" s="500"/>
      <c r="F38" s="500"/>
      <c r="G38" s="501"/>
      <c r="H38" s="34"/>
      <c r="J38" s="31"/>
      <c r="K38" s="31"/>
      <c r="L38" s="31"/>
      <c r="M38" s="31"/>
    </row>
    <row r="39" spans="2:13" ht="21" customHeight="1">
      <c r="B39" s="502"/>
      <c r="C39" s="503"/>
      <c r="D39" s="503"/>
      <c r="E39" s="503"/>
      <c r="F39" s="503"/>
      <c r="G39" s="504"/>
      <c r="H39" s="34"/>
      <c r="J39" s="31"/>
      <c r="K39" s="31"/>
      <c r="L39" s="31"/>
      <c r="M39" s="31"/>
    </row>
    <row r="40" spans="2:13" ht="14.25" customHeight="1">
      <c r="J40" s="31"/>
      <c r="K40" s="31"/>
      <c r="L40" s="31"/>
      <c r="M40" s="31"/>
    </row>
    <row r="41" spans="2:13" ht="14.25" customHeight="1">
      <c r="J41" s="31"/>
      <c r="K41" s="31"/>
      <c r="L41" s="31"/>
      <c r="M41" s="31"/>
    </row>
    <row r="42" spans="2:13" ht="14.25" customHeight="1">
      <c r="J42" s="31"/>
      <c r="K42" s="31"/>
      <c r="L42" s="31"/>
      <c r="M42" s="31"/>
    </row>
    <row r="43" spans="2:13" ht="14.25" customHeight="1">
      <c r="J43" s="31"/>
      <c r="K43" s="31"/>
      <c r="L43" s="31"/>
      <c r="M43" s="31"/>
    </row>
    <row r="44" spans="2:13" ht="14.25" customHeight="1">
      <c r="J44" s="31"/>
      <c r="K44" s="31"/>
      <c r="L44" s="31"/>
      <c r="M44" s="31"/>
    </row>
    <row r="45" spans="2:13" ht="14.25" customHeight="1">
      <c r="J45" s="31"/>
      <c r="K45" s="31"/>
      <c r="L45" s="31"/>
      <c r="M45" s="31"/>
    </row>
    <row r="46" spans="2:13" ht="14.25" customHeight="1">
      <c r="J46" s="31"/>
      <c r="K46" s="31"/>
      <c r="L46" s="31"/>
      <c r="M46" s="31"/>
    </row>
    <row r="47" spans="2:13" ht="14.25" customHeight="1">
      <c r="J47" s="31"/>
      <c r="K47" s="31"/>
      <c r="L47" s="31"/>
      <c r="M47" s="31"/>
    </row>
    <row r="48" spans="2:13" ht="14.25" customHeight="1">
      <c r="J48" s="31"/>
      <c r="K48" s="31"/>
      <c r="L48" s="31"/>
      <c r="M48" s="31"/>
    </row>
    <row r="49" s="31" customFormat="1" ht="14.25" customHeight="1"/>
    <row r="50" s="31" customFormat="1" ht="14.25" customHeight="1"/>
    <row r="51" s="31" customFormat="1" ht="14.25" customHeight="1"/>
    <row r="52" s="31" customFormat="1" ht="14.25" customHeight="1"/>
    <row r="53" s="31" customFormat="1" ht="14.25" customHeight="1"/>
    <row r="54" s="31" customFormat="1" ht="14.25" customHeight="1"/>
    <row r="55" s="31" customFormat="1" ht="14.25" customHeight="1"/>
    <row r="56" s="31" customFormat="1" ht="14.25" customHeight="1"/>
    <row r="57" s="31" customFormat="1" ht="14.25" customHeight="1"/>
  </sheetData>
  <mergeCells count="3">
    <mergeCell ref="A2:A19"/>
    <mergeCell ref="B2:G19"/>
    <mergeCell ref="B22:G39"/>
  </mergeCells>
  <phoneticPr fontId="2"/>
  <printOptions horizontalCentered="1" verticalCentered="1"/>
  <pageMargins left="0.74803149606299213" right="0.27559055118110237" top="0.39370078740157483" bottom="0.6692913385826772" header="0.35433070866141736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74722-92F0-45DB-A73F-8E470DB92D1C}">
  <sheetPr>
    <pageSetUpPr fitToPage="1"/>
  </sheetPr>
  <dimension ref="A1:CP55"/>
  <sheetViews>
    <sheetView showGridLines="0" view="pageBreakPreview" zoomScaleNormal="100" zoomScaleSheetLayoutView="100" workbookViewId="0">
      <pane xSplit="29" ySplit="6" topLeftCell="AD19" activePane="bottomRight" state="frozen"/>
      <selection pane="topRight" activeCell="AD1" sqref="AD1"/>
      <selection pane="bottomLeft" activeCell="A7" sqref="A7"/>
      <selection pane="bottomRight" activeCell="Y40" sqref="Y40"/>
    </sheetView>
  </sheetViews>
  <sheetFormatPr defaultRowHeight="13.5"/>
  <cols>
    <col min="1" max="1" width="1.25" style="1" customWidth="1"/>
    <col min="2" max="28" width="3.125" style="1" customWidth="1"/>
    <col min="29" max="30" width="1.25" style="1" customWidth="1"/>
    <col min="31" max="32" width="6.125" style="1" customWidth="1"/>
    <col min="33" max="65" width="3.125" style="1" customWidth="1"/>
    <col min="66" max="89" width="3.125" style="1" hidden="1" customWidth="1"/>
    <col min="90" max="90" width="3.125" style="1" customWidth="1"/>
    <col min="91" max="94" width="6.25" style="1" customWidth="1"/>
    <col min="95" max="16384" width="9" style="1"/>
  </cols>
  <sheetData>
    <row r="1" spans="1:94" ht="9.9499999999999993" customHeight="1">
      <c r="A1" s="444" t="s">
        <v>17</v>
      </c>
      <c r="B1" s="444"/>
      <c r="C1" s="444"/>
      <c r="D1" s="444"/>
      <c r="E1" s="444"/>
      <c r="F1" s="444"/>
      <c r="G1" s="444"/>
      <c r="H1" s="444"/>
      <c r="I1" s="444"/>
      <c r="J1" s="444"/>
      <c r="AG1" s="386" t="s">
        <v>101</v>
      </c>
      <c r="AH1" s="386"/>
      <c r="AI1" s="386"/>
      <c r="AJ1" s="386"/>
      <c r="AM1" s="366" t="s">
        <v>110</v>
      </c>
      <c r="AN1" s="366"/>
      <c r="AO1" s="366"/>
      <c r="AP1" s="366"/>
      <c r="AQ1" s="366"/>
      <c r="AR1" s="366"/>
      <c r="AS1" s="366"/>
      <c r="AT1" s="366"/>
      <c r="AU1" s="366"/>
      <c r="AV1" s="366"/>
      <c r="AW1" s="366"/>
      <c r="AX1" s="366"/>
      <c r="AY1" s="366"/>
      <c r="AZ1" s="366"/>
      <c r="BA1" s="366"/>
      <c r="BB1" s="366"/>
      <c r="BC1" s="366"/>
      <c r="BD1" s="366"/>
      <c r="BE1" s="366"/>
      <c r="BF1" s="366"/>
      <c r="BG1" s="366"/>
      <c r="BH1" s="366"/>
      <c r="BI1" s="366"/>
      <c r="BJ1" s="366"/>
      <c r="BK1" s="366"/>
      <c r="BL1" s="366"/>
      <c r="BM1" s="366"/>
    </row>
    <row r="2" spans="1:94" ht="9.9499999999999993" customHeight="1" thickBot="1">
      <c r="A2" s="444"/>
      <c r="B2" s="444"/>
      <c r="C2" s="444"/>
      <c r="D2" s="444"/>
      <c r="E2" s="444"/>
      <c r="F2" s="444"/>
      <c r="G2" s="444"/>
      <c r="H2" s="444"/>
      <c r="I2" s="444"/>
      <c r="J2" s="444"/>
      <c r="K2" s="104"/>
      <c r="L2" s="104"/>
      <c r="M2" s="104"/>
      <c r="N2" s="104"/>
      <c r="O2" s="104"/>
      <c r="P2" s="104"/>
      <c r="Q2" s="104"/>
      <c r="R2" s="104"/>
      <c r="AC2" s="168"/>
      <c r="AG2" s="386"/>
      <c r="AH2" s="386"/>
      <c r="AI2" s="386"/>
      <c r="AJ2" s="386"/>
      <c r="AM2" s="367"/>
      <c r="AN2" s="367"/>
      <c r="AO2" s="367"/>
      <c r="AP2" s="367"/>
      <c r="AQ2" s="367"/>
      <c r="AR2" s="367"/>
      <c r="AS2" s="367"/>
      <c r="AT2" s="367"/>
      <c r="AU2" s="367"/>
      <c r="AV2" s="367"/>
      <c r="AW2" s="367"/>
      <c r="AX2" s="367"/>
      <c r="AY2" s="367"/>
      <c r="AZ2" s="367"/>
      <c r="BA2" s="367"/>
      <c r="BB2" s="367"/>
      <c r="BC2" s="367"/>
      <c r="BD2" s="367"/>
      <c r="BE2" s="367"/>
      <c r="BF2" s="367"/>
      <c r="BG2" s="367"/>
      <c r="BH2" s="367"/>
      <c r="BI2" s="367"/>
      <c r="BJ2" s="367"/>
      <c r="BK2" s="367"/>
      <c r="BL2" s="367"/>
      <c r="BM2" s="367"/>
    </row>
    <row r="3" spans="1:94" ht="9.9499999999999993" customHeight="1">
      <c r="A3" s="167"/>
      <c r="B3" s="28"/>
      <c r="C3" s="47"/>
      <c r="D3" s="47"/>
      <c r="E3" s="47"/>
      <c r="F3" s="47"/>
      <c r="G3" s="47"/>
      <c r="H3" s="47"/>
      <c r="I3" s="47"/>
      <c r="J3" s="47"/>
      <c r="K3" s="395" t="s">
        <v>19</v>
      </c>
      <c r="L3" s="395"/>
      <c r="M3" s="395"/>
      <c r="N3" s="395"/>
      <c r="O3" s="395"/>
      <c r="P3" s="395"/>
      <c r="Q3" s="395"/>
      <c r="R3" s="47"/>
      <c r="S3" s="47"/>
      <c r="T3" s="47"/>
      <c r="U3" s="47"/>
      <c r="V3" s="47"/>
      <c r="W3" s="47"/>
      <c r="X3" s="47"/>
      <c r="Y3" s="396" t="s">
        <v>21</v>
      </c>
      <c r="Z3" s="396"/>
      <c r="AA3" s="396"/>
      <c r="AB3" s="397"/>
      <c r="AG3" s="386"/>
      <c r="AH3" s="386"/>
      <c r="AI3" s="386"/>
      <c r="AJ3" s="386"/>
      <c r="AM3" s="28"/>
      <c r="AN3" s="47"/>
      <c r="AO3" s="47"/>
      <c r="AP3" s="47"/>
      <c r="AQ3" s="47"/>
      <c r="AR3" s="47"/>
      <c r="AS3" s="47"/>
      <c r="AT3" s="47"/>
      <c r="AU3" s="47"/>
      <c r="AV3" s="395" t="s">
        <v>19</v>
      </c>
      <c r="AW3" s="395"/>
      <c r="AX3" s="395"/>
      <c r="AY3" s="395"/>
      <c r="AZ3" s="395"/>
      <c r="BA3" s="395"/>
      <c r="BB3" s="395"/>
      <c r="BC3" s="47"/>
      <c r="BD3" s="47"/>
      <c r="BE3" s="47"/>
      <c r="BF3" s="47"/>
      <c r="BG3" s="47"/>
      <c r="BH3" s="47"/>
      <c r="BI3" s="47"/>
      <c r="BJ3" s="396" t="s">
        <v>21</v>
      </c>
      <c r="BK3" s="396"/>
      <c r="BL3" s="396"/>
      <c r="BM3" s="397"/>
    </row>
    <row r="4" spans="1:94" ht="9.9499999999999993" customHeight="1" thickBot="1">
      <c r="A4" s="167"/>
      <c r="B4" s="27"/>
      <c r="C4" s="168"/>
      <c r="D4" s="168"/>
      <c r="E4" s="168"/>
      <c r="F4" s="168"/>
      <c r="G4" s="168"/>
      <c r="H4" s="39"/>
      <c r="I4" s="39"/>
      <c r="J4" s="39"/>
      <c r="K4" s="303"/>
      <c r="L4" s="303"/>
      <c r="M4" s="303"/>
      <c r="N4" s="303"/>
      <c r="O4" s="303"/>
      <c r="P4" s="303"/>
      <c r="Q4" s="303"/>
      <c r="R4" s="162"/>
      <c r="S4" s="162"/>
      <c r="T4" s="162"/>
      <c r="U4" s="162"/>
      <c r="V4" s="162"/>
      <c r="W4" s="168"/>
      <c r="X4" s="168"/>
      <c r="Y4" s="398"/>
      <c r="Z4" s="398"/>
      <c r="AA4" s="398"/>
      <c r="AB4" s="399"/>
      <c r="AG4" s="387"/>
      <c r="AH4" s="387"/>
      <c r="AI4" s="387"/>
      <c r="AJ4" s="387"/>
      <c r="AM4" s="27"/>
      <c r="AN4" s="168"/>
      <c r="AO4" s="168"/>
      <c r="AP4" s="168"/>
      <c r="AQ4" s="168"/>
      <c r="AR4" s="168"/>
      <c r="AS4" s="39"/>
      <c r="AT4" s="39"/>
      <c r="AU4" s="39"/>
      <c r="AV4" s="303"/>
      <c r="AW4" s="303"/>
      <c r="AX4" s="303"/>
      <c r="AY4" s="303"/>
      <c r="AZ4" s="303"/>
      <c r="BA4" s="303"/>
      <c r="BB4" s="303"/>
      <c r="BC4" s="162"/>
      <c r="BD4" s="162"/>
      <c r="BE4" s="162"/>
      <c r="BF4" s="162"/>
      <c r="BG4" s="162"/>
      <c r="BH4" s="168"/>
      <c r="BI4" s="168"/>
      <c r="BJ4" s="398"/>
      <c r="BK4" s="398"/>
      <c r="BL4" s="398"/>
      <c r="BM4" s="399"/>
    </row>
    <row r="5" spans="1:94" ht="9.9499999999999993" customHeight="1">
      <c r="A5" s="167"/>
      <c r="B5" s="27" t="s">
        <v>73</v>
      </c>
      <c r="C5" s="400" t="s">
        <v>71</v>
      </c>
      <c r="D5" s="400"/>
      <c r="E5" s="400"/>
      <c r="F5" s="400"/>
      <c r="G5" s="445" t="s">
        <v>116</v>
      </c>
      <c r="H5" s="445"/>
      <c r="I5" s="445"/>
      <c r="J5" s="445"/>
      <c r="K5" s="445"/>
      <c r="L5" s="445"/>
      <c r="M5" s="445"/>
      <c r="N5" s="445"/>
      <c r="O5" s="445"/>
      <c r="P5" s="445"/>
      <c r="Q5" s="445"/>
      <c r="R5" s="445"/>
      <c r="S5" s="445"/>
      <c r="T5" s="445"/>
      <c r="U5" s="445"/>
      <c r="V5" s="445"/>
      <c r="W5" s="39"/>
      <c r="X5" s="39"/>
      <c r="Y5" s="402" t="s">
        <v>20</v>
      </c>
      <c r="Z5" s="402"/>
      <c r="AA5" s="402"/>
      <c r="AB5" s="403"/>
      <c r="AG5" s="380" t="s">
        <v>100</v>
      </c>
      <c r="AH5" s="376"/>
      <c r="AI5" s="376" t="s">
        <v>99</v>
      </c>
      <c r="AJ5" s="377"/>
      <c r="AK5" s="477"/>
      <c r="AM5" s="27" t="s">
        <v>73</v>
      </c>
      <c r="AN5" s="400" t="s">
        <v>71</v>
      </c>
      <c r="AO5" s="400"/>
      <c r="AP5" s="400"/>
      <c r="AQ5" s="400"/>
      <c r="AR5" s="400" t="str">
        <f>G5</f>
        <v>某建築工事</v>
      </c>
      <c r="AS5" s="400"/>
      <c r="AT5" s="400"/>
      <c r="AU5" s="400"/>
      <c r="AV5" s="400"/>
      <c r="AW5" s="400"/>
      <c r="AX5" s="400"/>
      <c r="AY5" s="400"/>
      <c r="AZ5" s="400"/>
      <c r="BA5" s="400"/>
      <c r="BB5" s="400"/>
      <c r="BC5" s="400"/>
      <c r="BD5" s="400"/>
      <c r="BE5" s="400"/>
      <c r="BF5" s="400"/>
      <c r="BG5" s="400"/>
      <c r="BH5" s="39"/>
      <c r="BI5" s="39"/>
      <c r="BJ5" s="402" t="s">
        <v>20</v>
      </c>
      <c r="BK5" s="402"/>
      <c r="BL5" s="402"/>
      <c r="BM5" s="403"/>
      <c r="CM5" s="236" t="s">
        <v>100</v>
      </c>
      <c r="CN5" s="237" t="s">
        <v>78</v>
      </c>
      <c r="CO5" s="240" t="s">
        <v>99</v>
      </c>
      <c r="CP5" s="224" t="s">
        <v>109</v>
      </c>
    </row>
    <row r="6" spans="1:94" ht="9.9499999999999993" customHeight="1" thickBot="1">
      <c r="A6" s="167"/>
      <c r="B6" s="29"/>
      <c r="C6" s="401"/>
      <c r="D6" s="401"/>
      <c r="E6" s="401"/>
      <c r="F6" s="401"/>
      <c r="G6" s="446"/>
      <c r="H6" s="446"/>
      <c r="I6" s="446"/>
      <c r="J6" s="446"/>
      <c r="K6" s="446"/>
      <c r="L6" s="446"/>
      <c r="M6" s="446"/>
      <c r="N6" s="446"/>
      <c r="O6" s="446"/>
      <c r="P6" s="446"/>
      <c r="Q6" s="446"/>
      <c r="R6" s="446"/>
      <c r="S6" s="446"/>
      <c r="T6" s="446"/>
      <c r="U6" s="446"/>
      <c r="V6" s="446"/>
      <c r="W6" s="40"/>
      <c r="X6" s="40"/>
      <c r="Y6" s="404"/>
      <c r="Z6" s="404"/>
      <c r="AA6" s="404"/>
      <c r="AB6" s="405"/>
      <c r="AC6" s="168"/>
      <c r="AG6" s="381"/>
      <c r="AH6" s="378"/>
      <c r="AI6" s="378"/>
      <c r="AJ6" s="379"/>
      <c r="AK6" s="477"/>
      <c r="AM6" s="29"/>
      <c r="AN6" s="401"/>
      <c r="AO6" s="401"/>
      <c r="AP6" s="401"/>
      <c r="AQ6" s="401"/>
      <c r="AR6" s="401"/>
      <c r="AS6" s="401"/>
      <c r="AT6" s="401"/>
      <c r="AU6" s="401"/>
      <c r="AV6" s="401"/>
      <c r="AW6" s="401"/>
      <c r="AX6" s="401"/>
      <c r="AY6" s="401"/>
      <c r="AZ6" s="401"/>
      <c r="BA6" s="401"/>
      <c r="BB6" s="401"/>
      <c r="BC6" s="401"/>
      <c r="BD6" s="401"/>
      <c r="BE6" s="401"/>
      <c r="BF6" s="401"/>
      <c r="BG6" s="401"/>
      <c r="BH6" s="40"/>
      <c r="BI6" s="40"/>
      <c r="BJ6" s="404"/>
      <c r="BK6" s="404"/>
      <c r="BL6" s="404"/>
      <c r="BM6" s="405"/>
      <c r="CM6" s="190"/>
      <c r="CN6" s="189">
        <v>0</v>
      </c>
      <c r="CO6" s="187">
        <v>0</v>
      </c>
      <c r="CP6" s="225"/>
    </row>
    <row r="7" spans="1:94" s="22" customFormat="1" ht="18.75" customHeight="1">
      <c r="A7" s="15"/>
      <c r="B7" s="205"/>
      <c r="C7" s="451"/>
      <c r="D7" s="451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8"/>
      <c r="AC7" s="15"/>
      <c r="AE7" s="230">
        <f>工事進捗状況報告書!R33-DAY(工事進捗状況報告書!R33)+1</f>
        <v>1</v>
      </c>
      <c r="AF7" s="230">
        <f>EOMONTH(AE7,0)</f>
        <v>31</v>
      </c>
      <c r="AG7" s="220">
        <v>5</v>
      </c>
      <c r="AH7" s="175">
        <v>4</v>
      </c>
      <c r="AI7" s="505">
        <v>0</v>
      </c>
      <c r="AJ7" s="506"/>
      <c r="AK7" s="217"/>
      <c r="AM7" s="16"/>
      <c r="AN7" s="406">
        <v>100</v>
      </c>
      <c r="AO7" s="407"/>
      <c r="AP7" s="105"/>
      <c r="AQ7" s="106"/>
      <c r="AR7" s="100"/>
      <c r="AS7" s="96"/>
      <c r="AT7" s="100"/>
      <c r="AU7" s="96"/>
      <c r="AV7" s="100"/>
      <c r="AW7" s="96"/>
      <c r="AX7" s="100"/>
      <c r="AY7" s="97"/>
      <c r="AZ7" s="100"/>
      <c r="BA7" s="98"/>
      <c r="BB7" s="103"/>
      <c r="BC7" s="98"/>
      <c r="BD7" s="103"/>
      <c r="BE7" s="98"/>
      <c r="BF7" s="103"/>
      <c r="BG7" s="98"/>
      <c r="BH7" s="103"/>
      <c r="BI7" s="98"/>
      <c r="BJ7" s="103"/>
      <c r="BK7" s="98"/>
      <c r="BL7" s="103"/>
      <c r="BM7" s="99"/>
      <c r="BN7" s="100"/>
      <c r="BO7" s="96"/>
      <c r="BP7" s="100"/>
      <c r="BQ7" s="96"/>
      <c r="BR7" s="100"/>
      <c r="BS7" s="96"/>
      <c r="BT7" s="100"/>
      <c r="BU7" s="96"/>
      <c r="BV7" s="100"/>
      <c r="BW7" s="97"/>
      <c r="BX7" s="100"/>
      <c r="BY7" s="98"/>
      <c r="BZ7" s="103"/>
      <c r="CA7" s="98"/>
      <c r="CB7" s="103"/>
      <c r="CC7" s="98"/>
      <c r="CD7" s="103"/>
      <c r="CE7" s="98"/>
      <c r="CF7" s="103"/>
      <c r="CG7" s="98"/>
      <c r="CH7" s="103"/>
      <c r="CI7" s="98"/>
      <c r="CJ7" s="103"/>
      <c r="CK7" s="99"/>
      <c r="CL7" s="214"/>
      <c r="CM7" s="184" t="str">
        <f>TEXT(AE7,"ge.m")</f>
        <v>M33.1</v>
      </c>
      <c r="CN7" s="185">
        <f>AP27</f>
        <v>0.5</v>
      </c>
      <c r="CO7" s="241">
        <f>AP28</f>
        <v>0</v>
      </c>
      <c r="CP7" s="233">
        <v>0</v>
      </c>
    </row>
    <row r="8" spans="1:94" s="22" customFormat="1" ht="18.75" customHeight="1">
      <c r="A8" s="15"/>
      <c r="B8" s="25"/>
      <c r="C8" s="170"/>
      <c r="D8" s="170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9"/>
      <c r="AC8" s="15"/>
      <c r="AE8" s="230">
        <f>DATE(YEAR(AE7),MONTH(AE7)+1,DAY(AE7))</f>
        <v>32</v>
      </c>
      <c r="AF8" s="230">
        <f t="shared" ref="AF8:AF30" si="0">EOMONTH(AE8,0)</f>
        <v>59</v>
      </c>
      <c r="AG8" s="221">
        <v>5</v>
      </c>
      <c r="AH8" s="174">
        <v>5</v>
      </c>
      <c r="AI8" s="507">
        <v>3</v>
      </c>
      <c r="AJ8" s="508"/>
      <c r="AK8" s="217"/>
      <c r="AM8" s="25"/>
      <c r="AN8" s="170"/>
      <c r="AO8" s="170"/>
      <c r="AP8" s="101"/>
      <c r="AQ8" s="43"/>
      <c r="AR8" s="101"/>
      <c r="AS8" s="43"/>
      <c r="AT8" s="101"/>
      <c r="AU8" s="43"/>
      <c r="AV8" s="101"/>
      <c r="AW8" s="43"/>
      <c r="AX8" s="101"/>
      <c r="AY8" s="46"/>
      <c r="AZ8" s="101"/>
      <c r="BA8" s="42"/>
      <c r="BB8" s="102"/>
      <c r="BC8" s="42"/>
      <c r="BD8" s="102"/>
      <c r="BE8" s="42"/>
      <c r="BF8" s="102"/>
      <c r="BG8" s="42"/>
      <c r="BH8" s="102"/>
      <c r="BI8" s="42"/>
      <c r="BJ8" s="102"/>
      <c r="BK8" s="42"/>
      <c r="BL8" s="102"/>
      <c r="BM8" s="41"/>
      <c r="BN8" s="101"/>
      <c r="BO8" s="43"/>
      <c r="BP8" s="101"/>
      <c r="BQ8" s="43"/>
      <c r="BR8" s="101"/>
      <c r="BS8" s="43"/>
      <c r="BT8" s="101"/>
      <c r="BU8" s="43"/>
      <c r="BV8" s="101"/>
      <c r="BW8" s="46"/>
      <c r="BX8" s="101"/>
      <c r="BY8" s="42"/>
      <c r="BZ8" s="102"/>
      <c r="CA8" s="42"/>
      <c r="CB8" s="102"/>
      <c r="CC8" s="42"/>
      <c r="CD8" s="102"/>
      <c r="CE8" s="42"/>
      <c r="CF8" s="102"/>
      <c r="CG8" s="42"/>
      <c r="CH8" s="102"/>
      <c r="CI8" s="42"/>
      <c r="CJ8" s="102"/>
      <c r="CK8" s="41"/>
      <c r="CL8" s="214"/>
      <c r="CM8" s="184" t="str">
        <f t="shared" ref="CM8:CM18" si="1">TEXT(AE8,"ge.m")</f>
        <v>M33.2</v>
      </c>
      <c r="CN8" s="185">
        <f>AR27</f>
        <v>5</v>
      </c>
      <c r="CO8" s="241">
        <f>AR28</f>
        <v>3</v>
      </c>
      <c r="CP8" s="233">
        <v>0</v>
      </c>
    </row>
    <row r="9" spans="1:94" s="22" customFormat="1" ht="18.75" customHeight="1">
      <c r="A9" s="15"/>
      <c r="B9" s="25"/>
      <c r="C9" s="204"/>
      <c r="D9" s="170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9"/>
      <c r="AC9" s="15"/>
      <c r="AE9" s="230">
        <f t="shared" ref="AE9:AE30" si="2">DATE(YEAR(AE8),MONTH(AE8)+1,DAY(AE8))</f>
        <v>61</v>
      </c>
      <c r="AF9" s="230">
        <f t="shared" si="0"/>
        <v>91</v>
      </c>
      <c r="AG9" s="221">
        <v>5</v>
      </c>
      <c r="AH9" s="174">
        <v>6</v>
      </c>
      <c r="AI9" s="507">
        <v>7</v>
      </c>
      <c r="AJ9" s="508"/>
      <c r="AK9" s="217"/>
      <c r="AM9" s="25"/>
      <c r="AN9" s="204"/>
      <c r="AO9" s="170">
        <v>90</v>
      </c>
      <c r="AP9" s="100"/>
      <c r="AQ9" s="96"/>
      <c r="AR9" s="100"/>
      <c r="AS9" s="96"/>
      <c r="AT9" s="100"/>
      <c r="AU9" s="96"/>
      <c r="AV9" s="100"/>
      <c r="AW9" s="96"/>
      <c r="AX9" s="100"/>
      <c r="AY9" s="97"/>
      <c r="AZ9" s="100"/>
      <c r="BA9" s="98"/>
      <c r="BB9" s="103"/>
      <c r="BC9" s="98"/>
      <c r="BD9" s="103"/>
      <c r="BE9" s="98"/>
      <c r="BF9" s="103"/>
      <c r="BG9" s="98"/>
      <c r="BH9" s="103"/>
      <c r="BI9" s="98"/>
      <c r="BJ9" s="103"/>
      <c r="BK9" s="98"/>
      <c r="BL9" s="103"/>
      <c r="BM9" s="99"/>
      <c r="BN9" s="100"/>
      <c r="BO9" s="96"/>
      <c r="BP9" s="100"/>
      <c r="BQ9" s="96"/>
      <c r="BR9" s="100"/>
      <c r="BS9" s="96"/>
      <c r="BT9" s="100"/>
      <c r="BU9" s="96"/>
      <c r="BV9" s="100"/>
      <c r="BW9" s="97"/>
      <c r="BX9" s="100"/>
      <c r="BY9" s="98"/>
      <c r="BZ9" s="103"/>
      <c r="CA9" s="98"/>
      <c r="CB9" s="103"/>
      <c r="CC9" s="98"/>
      <c r="CD9" s="103"/>
      <c r="CE9" s="98"/>
      <c r="CF9" s="103"/>
      <c r="CG9" s="98"/>
      <c r="CH9" s="103"/>
      <c r="CI9" s="98"/>
      <c r="CJ9" s="103"/>
      <c r="CK9" s="99"/>
      <c r="CL9" s="214"/>
      <c r="CM9" s="184" t="str">
        <f t="shared" si="1"/>
        <v>M33.3</v>
      </c>
      <c r="CN9" s="185">
        <f>AT27</f>
        <v>12</v>
      </c>
      <c r="CO9" s="241">
        <f>AT28</f>
        <v>7</v>
      </c>
      <c r="CP9" s="233">
        <v>0</v>
      </c>
    </row>
    <row r="10" spans="1:94" s="22" customFormat="1" ht="18.75" customHeight="1">
      <c r="A10" s="15"/>
      <c r="B10" s="25"/>
      <c r="C10" s="204"/>
      <c r="D10" s="204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3"/>
      <c r="Q10" s="203"/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9"/>
      <c r="AC10" s="15"/>
      <c r="AE10" s="230">
        <f t="shared" si="2"/>
        <v>92</v>
      </c>
      <c r="AF10" s="230">
        <f t="shared" si="0"/>
        <v>121</v>
      </c>
      <c r="AG10" s="221">
        <v>5</v>
      </c>
      <c r="AH10" s="174">
        <v>7</v>
      </c>
      <c r="AI10" s="507">
        <v>20</v>
      </c>
      <c r="AJ10" s="508"/>
      <c r="AK10" s="217"/>
      <c r="AM10" s="25"/>
      <c r="AN10" s="204"/>
      <c r="AO10" s="204"/>
      <c r="AP10" s="101"/>
      <c r="AQ10" s="43"/>
      <c r="AR10" s="101"/>
      <c r="AS10" s="43"/>
      <c r="AT10" s="101"/>
      <c r="AU10" s="43"/>
      <c r="AV10" s="101"/>
      <c r="AW10" s="43"/>
      <c r="AX10" s="101"/>
      <c r="AY10" s="46"/>
      <c r="AZ10" s="101"/>
      <c r="BA10" s="42"/>
      <c r="BB10" s="102"/>
      <c r="BC10" s="42"/>
      <c r="BD10" s="102"/>
      <c r="BE10" s="42"/>
      <c r="BF10" s="102"/>
      <c r="BG10" s="42"/>
      <c r="BH10" s="102"/>
      <c r="BI10" s="42"/>
      <c r="BJ10" s="102"/>
      <c r="BK10" s="42"/>
      <c r="BL10" s="102"/>
      <c r="BM10" s="41"/>
      <c r="BN10" s="101"/>
      <c r="BO10" s="43"/>
      <c r="BP10" s="101"/>
      <c r="BQ10" s="43"/>
      <c r="BR10" s="101"/>
      <c r="BS10" s="43"/>
      <c r="BT10" s="101"/>
      <c r="BU10" s="43"/>
      <c r="BV10" s="101"/>
      <c r="BW10" s="46"/>
      <c r="BX10" s="101"/>
      <c r="BY10" s="42"/>
      <c r="BZ10" s="102"/>
      <c r="CA10" s="42"/>
      <c r="CB10" s="102"/>
      <c r="CC10" s="42"/>
      <c r="CD10" s="102"/>
      <c r="CE10" s="42"/>
      <c r="CF10" s="102"/>
      <c r="CG10" s="42"/>
      <c r="CH10" s="102"/>
      <c r="CI10" s="42"/>
      <c r="CJ10" s="102"/>
      <c r="CK10" s="41"/>
      <c r="CL10" s="214"/>
      <c r="CM10" s="184" t="str">
        <f t="shared" si="1"/>
        <v>M33.4</v>
      </c>
      <c r="CN10" s="185">
        <f>AV27</f>
        <v>18</v>
      </c>
      <c r="CO10" s="241">
        <f>AV28</f>
        <v>20</v>
      </c>
      <c r="CP10" s="233">
        <v>0</v>
      </c>
    </row>
    <row r="11" spans="1:94" s="22" customFormat="1" ht="18.75" customHeight="1">
      <c r="A11" s="15"/>
      <c r="B11" s="25"/>
      <c r="C11" s="204"/>
      <c r="D11" s="170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9"/>
      <c r="AC11" s="15"/>
      <c r="AE11" s="230">
        <f t="shared" si="2"/>
        <v>122</v>
      </c>
      <c r="AF11" s="230">
        <f t="shared" si="0"/>
        <v>152</v>
      </c>
      <c r="AG11" s="221">
        <v>5</v>
      </c>
      <c r="AH11" s="174">
        <v>8</v>
      </c>
      <c r="AI11" s="507">
        <v>30</v>
      </c>
      <c r="AJ11" s="508"/>
      <c r="AK11" s="217"/>
      <c r="AM11" s="25"/>
      <c r="AN11" s="204"/>
      <c r="AO11" s="170">
        <v>80</v>
      </c>
      <c r="AP11" s="100"/>
      <c r="AQ11" s="96"/>
      <c r="AR11" s="100"/>
      <c r="AS11" s="96"/>
      <c r="AT11" s="100"/>
      <c r="AU11" s="96"/>
      <c r="AV11" s="100"/>
      <c r="AW11" s="96"/>
      <c r="AX11" s="100"/>
      <c r="AY11" s="97"/>
      <c r="AZ11" s="100"/>
      <c r="BA11" s="98"/>
      <c r="BB11" s="103"/>
      <c r="BC11" s="98"/>
      <c r="BD11" s="103"/>
      <c r="BE11" s="98"/>
      <c r="BF11" s="103"/>
      <c r="BG11" s="98"/>
      <c r="BH11" s="103"/>
      <c r="BI11" s="98"/>
      <c r="BJ11" s="103"/>
      <c r="BK11" s="98"/>
      <c r="BL11" s="103"/>
      <c r="BM11" s="99"/>
      <c r="BN11" s="100"/>
      <c r="BO11" s="96"/>
      <c r="BP11" s="100"/>
      <c r="BQ11" s="96"/>
      <c r="BR11" s="100"/>
      <c r="BS11" s="96"/>
      <c r="BT11" s="100"/>
      <c r="BU11" s="96"/>
      <c r="BV11" s="100"/>
      <c r="BW11" s="97"/>
      <c r="BX11" s="100"/>
      <c r="BY11" s="98"/>
      <c r="BZ11" s="103"/>
      <c r="CA11" s="98"/>
      <c r="CB11" s="103"/>
      <c r="CC11" s="98"/>
      <c r="CD11" s="103"/>
      <c r="CE11" s="98"/>
      <c r="CF11" s="103"/>
      <c r="CG11" s="98"/>
      <c r="CH11" s="103"/>
      <c r="CI11" s="98"/>
      <c r="CJ11" s="103"/>
      <c r="CK11" s="99"/>
      <c r="CL11" s="214"/>
      <c r="CM11" s="184" t="str">
        <f t="shared" si="1"/>
        <v>M33.5</v>
      </c>
      <c r="CN11" s="185">
        <f>AX27</f>
        <v>35</v>
      </c>
      <c r="CO11" s="241">
        <f>AX28</f>
        <v>30</v>
      </c>
      <c r="CP11" s="233">
        <v>0</v>
      </c>
    </row>
    <row r="12" spans="1:94" ht="18.75" customHeight="1">
      <c r="A12" s="168"/>
      <c r="B12" s="25"/>
      <c r="C12" s="204"/>
      <c r="D12" s="170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10"/>
      <c r="AC12" s="168"/>
      <c r="AE12" s="230">
        <f t="shared" si="2"/>
        <v>153</v>
      </c>
      <c r="AF12" s="230">
        <f t="shared" si="0"/>
        <v>182</v>
      </c>
      <c r="AG12" s="221">
        <v>5</v>
      </c>
      <c r="AH12" s="174">
        <v>9</v>
      </c>
      <c r="AI12" s="507">
        <v>80</v>
      </c>
      <c r="AJ12" s="508"/>
      <c r="AK12" s="218"/>
      <c r="AM12" s="25"/>
      <c r="AN12" s="204"/>
      <c r="AO12" s="171"/>
      <c r="AP12" s="101"/>
      <c r="AQ12" s="43"/>
      <c r="AR12" s="101"/>
      <c r="AS12" s="43"/>
      <c r="AT12" s="101"/>
      <c r="AU12" s="43"/>
      <c r="AV12" s="101"/>
      <c r="AW12" s="43"/>
      <c r="AX12" s="101"/>
      <c r="AY12" s="46"/>
      <c r="AZ12" s="101"/>
      <c r="BA12" s="43"/>
      <c r="BB12" s="101"/>
      <c r="BC12" s="43"/>
      <c r="BD12" s="101"/>
      <c r="BE12" s="43"/>
      <c r="BF12" s="101"/>
      <c r="BG12" s="43"/>
      <c r="BH12" s="101"/>
      <c r="BI12" s="43"/>
      <c r="BJ12" s="101"/>
      <c r="BK12" s="43"/>
      <c r="BL12" s="101"/>
      <c r="BM12" s="46"/>
      <c r="BN12" s="101"/>
      <c r="BO12" s="43"/>
      <c r="BP12" s="101"/>
      <c r="BQ12" s="43"/>
      <c r="BR12" s="101"/>
      <c r="BS12" s="43"/>
      <c r="BT12" s="101"/>
      <c r="BU12" s="43"/>
      <c r="BV12" s="101"/>
      <c r="BW12" s="46"/>
      <c r="BX12" s="101"/>
      <c r="BY12" s="43"/>
      <c r="BZ12" s="101"/>
      <c r="CA12" s="43"/>
      <c r="CB12" s="101"/>
      <c r="CC12" s="43"/>
      <c r="CD12" s="101"/>
      <c r="CE12" s="43"/>
      <c r="CF12" s="101"/>
      <c r="CG12" s="43"/>
      <c r="CH12" s="101"/>
      <c r="CI12" s="43"/>
      <c r="CJ12" s="101"/>
      <c r="CK12" s="46"/>
      <c r="CL12" s="215"/>
      <c r="CM12" s="184" t="str">
        <f t="shared" si="1"/>
        <v>M33.6</v>
      </c>
      <c r="CN12" s="186">
        <f>AZ27</f>
        <v>75</v>
      </c>
      <c r="CO12" s="238">
        <f>AZ28</f>
        <v>80</v>
      </c>
      <c r="CP12" s="225">
        <v>0</v>
      </c>
    </row>
    <row r="13" spans="1:94" ht="18.75" customHeight="1">
      <c r="A13" s="168"/>
      <c r="B13" s="25"/>
      <c r="C13" s="204"/>
      <c r="D13" s="170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10"/>
      <c r="AC13" s="168"/>
      <c r="AE13" s="230">
        <f t="shared" si="2"/>
        <v>183</v>
      </c>
      <c r="AF13" s="230">
        <f t="shared" si="0"/>
        <v>213</v>
      </c>
      <c r="AG13" s="221">
        <v>5</v>
      </c>
      <c r="AH13" s="174">
        <v>10</v>
      </c>
      <c r="AI13" s="507">
        <v>95</v>
      </c>
      <c r="AJ13" s="508"/>
      <c r="AK13" s="218"/>
      <c r="AM13" s="25"/>
      <c r="AN13" s="204"/>
      <c r="AO13" s="171">
        <v>70</v>
      </c>
      <c r="AP13" s="100"/>
      <c r="AQ13" s="96"/>
      <c r="AR13" s="100"/>
      <c r="AS13" s="96"/>
      <c r="AT13" s="100"/>
      <c r="AU13" s="96"/>
      <c r="AV13" s="100"/>
      <c r="AW13" s="96"/>
      <c r="AX13" s="100"/>
      <c r="AY13" s="97"/>
      <c r="AZ13" s="100"/>
      <c r="BA13" s="96"/>
      <c r="BB13" s="100"/>
      <c r="BC13" s="96"/>
      <c r="BD13" s="100"/>
      <c r="BE13" s="96"/>
      <c r="BF13" s="100"/>
      <c r="BG13" s="96"/>
      <c r="BH13" s="100"/>
      <c r="BI13" s="96"/>
      <c r="BJ13" s="100"/>
      <c r="BK13" s="96"/>
      <c r="BL13" s="100"/>
      <c r="BM13" s="97"/>
      <c r="BN13" s="100"/>
      <c r="BO13" s="96"/>
      <c r="BP13" s="100"/>
      <c r="BQ13" s="96"/>
      <c r="BR13" s="100"/>
      <c r="BS13" s="96"/>
      <c r="BT13" s="100"/>
      <c r="BU13" s="96"/>
      <c r="BV13" s="100"/>
      <c r="BW13" s="97"/>
      <c r="BX13" s="100"/>
      <c r="BY13" s="96"/>
      <c r="BZ13" s="100"/>
      <c r="CA13" s="96"/>
      <c r="CB13" s="100"/>
      <c r="CC13" s="96"/>
      <c r="CD13" s="100"/>
      <c r="CE13" s="96"/>
      <c r="CF13" s="100"/>
      <c r="CG13" s="96"/>
      <c r="CH13" s="100"/>
      <c r="CI13" s="96"/>
      <c r="CJ13" s="100"/>
      <c r="CK13" s="97"/>
      <c r="CL13" s="215"/>
      <c r="CM13" s="184" t="str">
        <f t="shared" si="1"/>
        <v>M33.7</v>
      </c>
      <c r="CN13" s="186">
        <f>BB27</f>
        <v>93</v>
      </c>
      <c r="CO13" s="238">
        <f>BB28</f>
        <v>95</v>
      </c>
      <c r="CP13" s="225">
        <v>0</v>
      </c>
    </row>
    <row r="14" spans="1:94" ht="18.75" customHeight="1">
      <c r="A14" s="168"/>
      <c r="B14" s="26"/>
      <c r="C14" s="204"/>
      <c r="D14" s="170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2"/>
      <c r="V14" s="202"/>
      <c r="W14" s="202"/>
      <c r="X14" s="202"/>
      <c r="Y14" s="202"/>
      <c r="Z14" s="202"/>
      <c r="AA14" s="202"/>
      <c r="AB14" s="210"/>
      <c r="AC14" s="168"/>
      <c r="AE14" s="230">
        <f t="shared" si="2"/>
        <v>214</v>
      </c>
      <c r="AF14" s="230">
        <f t="shared" si="0"/>
        <v>244</v>
      </c>
      <c r="AG14" s="221">
        <v>5</v>
      </c>
      <c r="AH14" s="174">
        <v>11</v>
      </c>
      <c r="AI14" s="507">
        <v>100</v>
      </c>
      <c r="AJ14" s="508"/>
      <c r="AK14" s="218"/>
      <c r="AM14" s="26"/>
      <c r="AN14" s="204"/>
      <c r="AO14" s="171"/>
      <c r="AP14" s="102"/>
      <c r="AQ14" s="42"/>
      <c r="AR14" s="102"/>
      <c r="AS14" s="42"/>
      <c r="AT14" s="102"/>
      <c r="AU14" s="42"/>
      <c r="AV14" s="102"/>
      <c r="AW14" s="42"/>
      <c r="AX14" s="102"/>
      <c r="AY14" s="41"/>
      <c r="AZ14" s="102"/>
      <c r="BA14" s="42"/>
      <c r="BB14" s="102"/>
      <c r="BC14" s="42"/>
      <c r="BD14" s="102"/>
      <c r="BE14" s="42"/>
      <c r="BF14" s="101"/>
      <c r="BG14" s="43"/>
      <c r="BH14" s="101"/>
      <c r="BI14" s="43"/>
      <c r="BJ14" s="101"/>
      <c r="BK14" s="43"/>
      <c r="BL14" s="101"/>
      <c r="BM14" s="46"/>
      <c r="BN14" s="102"/>
      <c r="BO14" s="42"/>
      <c r="BP14" s="102"/>
      <c r="BQ14" s="42"/>
      <c r="BR14" s="102"/>
      <c r="BS14" s="42"/>
      <c r="BT14" s="102"/>
      <c r="BU14" s="42"/>
      <c r="BV14" s="102"/>
      <c r="BW14" s="41"/>
      <c r="BX14" s="102"/>
      <c r="BY14" s="42"/>
      <c r="BZ14" s="102"/>
      <c r="CA14" s="42"/>
      <c r="CB14" s="102"/>
      <c r="CC14" s="42"/>
      <c r="CD14" s="101"/>
      <c r="CE14" s="43"/>
      <c r="CF14" s="101"/>
      <c r="CG14" s="43"/>
      <c r="CH14" s="101"/>
      <c r="CI14" s="43"/>
      <c r="CJ14" s="101"/>
      <c r="CK14" s="46"/>
      <c r="CL14" s="215"/>
      <c r="CM14" s="184" t="str">
        <f t="shared" si="1"/>
        <v>M33.8</v>
      </c>
      <c r="CN14" s="186">
        <f>BD27</f>
        <v>100</v>
      </c>
      <c r="CO14" s="238">
        <f>BD28</f>
        <v>100</v>
      </c>
      <c r="CP14" s="225">
        <v>0</v>
      </c>
    </row>
    <row r="15" spans="1:94" ht="18.75" customHeight="1">
      <c r="A15" s="168"/>
      <c r="B15" s="26"/>
      <c r="C15" s="204"/>
      <c r="D15" s="170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2"/>
      <c r="V15" s="202"/>
      <c r="W15" s="202"/>
      <c r="X15" s="202"/>
      <c r="Y15" s="202"/>
      <c r="Z15" s="202"/>
      <c r="AA15" s="202"/>
      <c r="AB15" s="210"/>
      <c r="AC15" s="168"/>
      <c r="AE15" s="230">
        <f t="shared" si="2"/>
        <v>245</v>
      </c>
      <c r="AF15" s="230">
        <f t="shared" si="0"/>
        <v>274</v>
      </c>
      <c r="AG15" s="221" t="str">
        <f t="shared" ref="AG15:AG30" si="3">IF(AH15="","",IF(AH15=1,AG14+1,AG14))</f>
        <v/>
      </c>
      <c r="AH15" s="174" t="str">
        <f>IF(AH14="","",IF(工事進捗状況報告書!$AH$33&lt;AE15,"",IF(AH14&lt;12,AH14+1,AH14+1-12)))</f>
        <v/>
      </c>
      <c r="AI15" s="507"/>
      <c r="AJ15" s="508"/>
      <c r="AK15" s="218"/>
      <c r="AM15" s="26"/>
      <c r="AN15" s="204"/>
      <c r="AO15" s="171">
        <v>60</v>
      </c>
      <c r="AP15" s="103"/>
      <c r="AQ15" s="98"/>
      <c r="AR15" s="103"/>
      <c r="AS15" s="98"/>
      <c r="AT15" s="103"/>
      <c r="AU15" s="98"/>
      <c r="AV15" s="103"/>
      <c r="AW15" s="98"/>
      <c r="AX15" s="103"/>
      <c r="AY15" s="99"/>
      <c r="AZ15" s="103"/>
      <c r="BA15" s="98"/>
      <c r="BB15" s="103"/>
      <c r="BC15" s="98"/>
      <c r="BD15" s="103"/>
      <c r="BE15" s="98"/>
      <c r="BF15" s="100"/>
      <c r="BG15" s="96"/>
      <c r="BH15" s="100"/>
      <c r="BI15" s="96"/>
      <c r="BJ15" s="100"/>
      <c r="BK15" s="96"/>
      <c r="BL15" s="100"/>
      <c r="BM15" s="97"/>
      <c r="BN15" s="103"/>
      <c r="BO15" s="98"/>
      <c r="BP15" s="103"/>
      <c r="BQ15" s="98"/>
      <c r="BR15" s="103"/>
      <c r="BS15" s="98"/>
      <c r="BT15" s="103"/>
      <c r="BU15" s="98"/>
      <c r="BV15" s="103"/>
      <c r="BW15" s="99"/>
      <c r="BX15" s="103"/>
      <c r="BY15" s="98"/>
      <c r="BZ15" s="103"/>
      <c r="CA15" s="98"/>
      <c r="CB15" s="103"/>
      <c r="CC15" s="98"/>
      <c r="CD15" s="100"/>
      <c r="CE15" s="96"/>
      <c r="CF15" s="100"/>
      <c r="CG15" s="96"/>
      <c r="CH15" s="100"/>
      <c r="CI15" s="96"/>
      <c r="CJ15" s="100"/>
      <c r="CK15" s="97"/>
      <c r="CL15" s="215"/>
      <c r="CM15" s="184" t="str">
        <f t="shared" si="1"/>
        <v>M33.9</v>
      </c>
      <c r="CN15" s="186" t="str">
        <f>BF27</f>
        <v/>
      </c>
      <c r="CO15" s="238" t="str">
        <f>BF28</f>
        <v/>
      </c>
      <c r="CP15" s="225">
        <v>0</v>
      </c>
    </row>
    <row r="16" spans="1:94" s="23" customFormat="1" ht="18.75" customHeight="1">
      <c r="A16" s="168"/>
      <c r="B16" s="25"/>
      <c r="C16" s="204"/>
      <c r="D16" s="170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10"/>
      <c r="AC16" s="168"/>
      <c r="AE16" s="230">
        <f t="shared" si="2"/>
        <v>275</v>
      </c>
      <c r="AF16" s="230">
        <f t="shared" si="0"/>
        <v>305</v>
      </c>
      <c r="AG16" s="221" t="str">
        <f t="shared" si="3"/>
        <v/>
      </c>
      <c r="AH16" s="174" t="str">
        <f>IF(AH15="","",IF(工事進捗状況報告書!$AH$33&lt;AE16,"",IF(AH15&lt;12,AH15+1,AH15+1-12)))</f>
        <v/>
      </c>
      <c r="AI16" s="507"/>
      <c r="AJ16" s="508"/>
      <c r="AK16" s="219"/>
      <c r="AM16" s="25"/>
      <c r="AN16" s="204"/>
      <c r="AO16" s="171"/>
      <c r="AP16" s="101"/>
      <c r="AQ16" s="43"/>
      <c r="AR16" s="101"/>
      <c r="AS16" s="43"/>
      <c r="AT16" s="101"/>
      <c r="AU16" s="43"/>
      <c r="AV16" s="101"/>
      <c r="AW16" s="43"/>
      <c r="AX16" s="101"/>
      <c r="AY16" s="46"/>
      <c r="AZ16" s="101"/>
      <c r="BA16" s="43"/>
      <c r="BB16" s="101"/>
      <c r="BC16" s="43"/>
      <c r="BD16" s="101"/>
      <c r="BE16" s="43"/>
      <c r="BF16" s="101"/>
      <c r="BG16" s="43"/>
      <c r="BH16" s="101"/>
      <c r="BI16" s="43"/>
      <c r="BJ16" s="101"/>
      <c r="BK16" s="43"/>
      <c r="BL16" s="101"/>
      <c r="BM16" s="46"/>
      <c r="BN16" s="101"/>
      <c r="BO16" s="43"/>
      <c r="BP16" s="101"/>
      <c r="BQ16" s="43"/>
      <c r="BR16" s="101"/>
      <c r="BS16" s="43"/>
      <c r="BT16" s="101"/>
      <c r="BU16" s="43"/>
      <c r="BV16" s="101"/>
      <c r="BW16" s="46"/>
      <c r="BX16" s="101"/>
      <c r="BY16" s="43"/>
      <c r="BZ16" s="101"/>
      <c r="CA16" s="43"/>
      <c r="CB16" s="101"/>
      <c r="CC16" s="43"/>
      <c r="CD16" s="101"/>
      <c r="CE16" s="43"/>
      <c r="CF16" s="101"/>
      <c r="CG16" s="43"/>
      <c r="CH16" s="101"/>
      <c r="CI16" s="43"/>
      <c r="CJ16" s="101"/>
      <c r="CK16" s="46"/>
      <c r="CL16" s="216"/>
      <c r="CM16" s="184" t="str">
        <f t="shared" si="1"/>
        <v>M33.10</v>
      </c>
      <c r="CN16" s="186" t="str">
        <f>BH27</f>
        <v/>
      </c>
      <c r="CO16" s="238" t="str">
        <f>BH28</f>
        <v/>
      </c>
      <c r="CP16" s="234">
        <v>0</v>
      </c>
    </row>
    <row r="17" spans="1:94" s="23" customFormat="1" ht="18.75" customHeight="1">
      <c r="A17" s="168"/>
      <c r="B17" s="25"/>
      <c r="C17" s="204"/>
      <c r="D17" s="170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10"/>
      <c r="AC17" s="168"/>
      <c r="AE17" s="230">
        <f t="shared" si="2"/>
        <v>306</v>
      </c>
      <c r="AF17" s="230">
        <f t="shared" si="0"/>
        <v>335</v>
      </c>
      <c r="AG17" s="221" t="str">
        <f t="shared" si="3"/>
        <v/>
      </c>
      <c r="AH17" s="174" t="str">
        <f>IF(AH16="","",IF(工事進捗状況報告書!$AH$33&lt;AE17,"",IF(AH16&lt;12,AH16+1,AH16+1-12)))</f>
        <v/>
      </c>
      <c r="AI17" s="507"/>
      <c r="AJ17" s="508"/>
      <c r="AK17" s="219"/>
      <c r="AM17" s="25"/>
      <c r="AN17" s="204"/>
      <c r="AO17" s="171">
        <v>50</v>
      </c>
      <c r="AP17" s="100"/>
      <c r="AQ17" s="96"/>
      <c r="AR17" s="100"/>
      <c r="AS17" s="96"/>
      <c r="AT17" s="100"/>
      <c r="AU17" s="96"/>
      <c r="AV17" s="100"/>
      <c r="AW17" s="96"/>
      <c r="AX17" s="100"/>
      <c r="AY17" s="97"/>
      <c r="AZ17" s="100"/>
      <c r="BA17" s="96"/>
      <c r="BB17" s="100"/>
      <c r="BC17" s="96"/>
      <c r="BD17" s="100"/>
      <c r="BE17" s="96"/>
      <c r="BF17" s="100"/>
      <c r="BG17" s="96"/>
      <c r="BH17" s="100"/>
      <c r="BI17" s="96"/>
      <c r="BJ17" s="100"/>
      <c r="BK17" s="96"/>
      <c r="BL17" s="100"/>
      <c r="BM17" s="97"/>
      <c r="BN17" s="100"/>
      <c r="BO17" s="96"/>
      <c r="BP17" s="100"/>
      <c r="BQ17" s="96"/>
      <c r="BR17" s="100"/>
      <c r="BS17" s="96"/>
      <c r="BT17" s="100"/>
      <c r="BU17" s="96"/>
      <c r="BV17" s="100"/>
      <c r="BW17" s="97"/>
      <c r="BX17" s="100"/>
      <c r="BY17" s="96"/>
      <c r="BZ17" s="100"/>
      <c r="CA17" s="96"/>
      <c r="CB17" s="100"/>
      <c r="CC17" s="96"/>
      <c r="CD17" s="100"/>
      <c r="CE17" s="96"/>
      <c r="CF17" s="100"/>
      <c r="CG17" s="96"/>
      <c r="CH17" s="100"/>
      <c r="CI17" s="96"/>
      <c r="CJ17" s="100"/>
      <c r="CK17" s="97"/>
      <c r="CL17" s="216"/>
      <c r="CM17" s="184" t="str">
        <f t="shared" si="1"/>
        <v>M33.11</v>
      </c>
      <c r="CN17" s="186" t="str">
        <f>BJ27</f>
        <v/>
      </c>
      <c r="CO17" s="238" t="str">
        <f>BJ28</f>
        <v/>
      </c>
      <c r="CP17" s="234">
        <v>0</v>
      </c>
    </row>
    <row r="18" spans="1:94" s="23" customFormat="1" ht="18.75" customHeight="1">
      <c r="A18" s="168"/>
      <c r="B18" s="25"/>
      <c r="C18" s="204"/>
      <c r="D18" s="170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202"/>
      <c r="X18" s="202"/>
      <c r="Y18" s="202"/>
      <c r="Z18" s="202"/>
      <c r="AA18" s="202"/>
      <c r="AB18" s="210"/>
      <c r="AC18" s="168"/>
      <c r="AE18" s="230">
        <f t="shared" si="2"/>
        <v>336</v>
      </c>
      <c r="AF18" s="230">
        <f t="shared" si="0"/>
        <v>366</v>
      </c>
      <c r="AG18" s="221" t="str">
        <f t="shared" si="3"/>
        <v/>
      </c>
      <c r="AH18" s="174" t="str">
        <f>IF(AH17="","",IF(工事進捗状況報告書!$AH$33&lt;AE18,"",IF(AH17&lt;12,AH17+1,AH17+1-12)))</f>
        <v/>
      </c>
      <c r="AI18" s="507"/>
      <c r="AJ18" s="508"/>
      <c r="AK18" s="219"/>
      <c r="AM18" s="25"/>
      <c r="AN18" s="204"/>
      <c r="AO18" s="171"/>
      <c r="AP18" s="101"/>
      <c r="AQ18" s="43"/>
      <c r="AR18" s="101"/>
      <c r="AS18" s="43"/>
      <c r="AT18" s="101"/>
      <c r="AU18" s="43"/>
      <c r="AV18" s="101"/>
      <c r="AW18" s="43"/>
      <c r="AX18" s="101"/>
      <c r="AY18" s="46"/>
      <c r="AZ18" s="101"/>
      <c r="BA18" s="43"/>
      <c r="BB18" s="101"/>
      <c r="BC18" s="43"/>
      <c r="BD18" s="101"/>
      <c r="BE18" s="43"/>
      <c r="BF18" s="101"/>
      <c r="BG18" s="43"/>
      <c r="BH18" s="101"/>
      <c r="BI18" s="43"/>
      <c r="BJ18" s="101"/>
      <c r="BK18" s="43"/>
      <c r="BL18" s="101"/>
      <c r="BM18" s="46"/>
      <c r="BN18" s="101"/>
      <c r="BO18" s="43"/>
      <c r="BP18" s="101"/>
      <c r="BQ18" s="43"/>
      <c r="BR18" s="101"/>
      <c r="BS18" s="43"/>
      <c r="BT18" s="101"/>
      <c r="BU18" s="43"/>
      <c r="BV18" s="101"/>
      <c r="BW18" s="46"/>
      <c r="BX18" s="101"/>
      <c r="BY18" s="43"/>
      <c r="BZ18" s="101"/>
      <c r="CA18" s="43"/>
      <c r="CB18" s="101"/>
      <c r="CC18" s="43"/>
      <c r="CD18" s="101"/>
      <c r="CE18" s="43"/>
      <c r="CF18" s="101"/>
      <c r="CG18" s="43"/>
      <c r="CH18" s="101"/>
      <c r="CI18" s="43"/>
      <c r="CJ18" s="101"/>
      <c r="CK18" s="46"/>
      <c r="CL18" s="216"/>
      <c r="CM18" s="184" t="str">
        <f t="shared" si="1"/>
        <v>M33.12</v>
      </c>
      <c r="CN18" s="186" t="str">
        <f>BL27</f>
        <v/>
      </c>
      <c r="CO18" s="238" t="str">
        <f>BL28</f>
        <v/>
      </c>
      <c r="CP18" s="234">
        <v>0</v>
      </c>
    </row>
    <row r="19" spans="1:94" s="23" customFormat="1" ht="18.75" customHeight="1" thickBot="1">
      <c r="A19" s="168"/>
      <c r="B19" s="25"/>
      <c r="C19" s="204"/>
      <c r="D19" s="170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10"/>
      <c r="AC19" s="168"/>
      <c r="AE19" s="230">
        <f t="shared" si="2"/>
        <v>367</v>
      </c>
      <c r="AF19" s="230">
        <f t="shared" si="0"/>
        <v>397</v>
      </c>
      <c r="AG19" s="221" t="str">
        <f t="shared" si="3"/>
        <v/>
      </c>
      <c r="AH19" s="174" t="str">
        <f>IF(AH18="","",IF(工事進捗状況報告書!$AH$33&lt;AE19,"",IF(AH18&lt;12,AH18+1,AH18+1-12)))</f>
        <v/>
      </c>
      <c r="AI19" s="507"/>
      <c r="AJ19" s="508"/>
      <c r="AK19" s="219"/>
      <c r="AM19" s="25"/>
      <c r="AN19" s="204"/>
      <c r="AO19" s="171">
        <v>40</v>
      </c>
      <c r="AP19" s="100"/>
      <c r="AQ19" s="96"/>
      <c r="AR19" s="100"/>
      <c r="AS19" s="96"/>
      <c r="AT19" s="100"/>
      <c r="AU19" s="96"/>
      <c r="AV19" s="100"/>
      <c r="AW19" s="96"/>
      <c r="AX19" s="100"/>
      <c r="AY19" s="97"/>
      <c r="AZ19" s="100"/>
      <c r="BA19" s="96"/>
      <c r="BB19" s="100"/>
      <c r="BC19" s="96"/>
      <c r="BD19" s="100"/>
      <c r="BE19" s="96"/>
      <c r="BF19" s="100"/>
      <c r="BG19" s="96"/>
      <c r="BH19" s="100"/>
      <c r="BI19" s="96"/>
      <c r="BJ19" s="100"/>
      <c r="BK19" s="96"/>
      <c r="BL19" s="100"/>
      <c r="BM19" s="97"/>
      <c r="BN19" s="100"/>
      <c r="BO19" s="96"/>
      <c r="BP19" s="100"/>
      <c r="BQ19" s="96"/>
      <c r="BR19" s="100"/>
      <c r="BS19" s="96"/>
      <c r="BT19" s="100"/>
      <c r="BU19" s="96"/>
      <c r="BV19" s="100"/>
      <c r="BW19" s="97"/>
      <c r="BX19" s="100"/>
      <c r="BY19" s="96"/>
      <c r="BZ19" s="100"/>
      <c r="CA19" s="96"/>
      <c r="CB19" s="100"/>
      <c r="CC19" s="96"/>
      <c r="CD19" s="100"/>
      <c r="CE19" s="96"/>
      <c r="CF19" s="100"/>
      <c r="CG19" s="96"/>
      <c r="CH19" s="100"/>
      <c r="CI19" s="96"/>
      <c r="CJ19" s="100"/>
      <c r="CK19" s="97"/>
      <c r="CL19" s="216"/>
      <c r="CM19" s="184" t="str">
        <f t="shared" ref="CM19:CM30" si="4">IF(AH19="","",TEXT(AE19,"ge.m"))</f>
        <v/>
      </c>
      <c r="CN19" s="186" t="str">
        <f>BN27</f>
        <v/>
      </c>
      <c r="CO19" s="238" t="str">
        <f>BN28</f>
        <v/>
      </c>
      <c r="CP19" s="235">
        <v>0</v>
      </c>
    </row>
    <row r="20" spans="1:94" s="23" customFormat="1" ht="18.75" customHeight="1">
      <c r="A20" s="168"/>
      <c r="B20" s="25"/>
      <c r="C20" s="204"/>
      <c r="D20" s="170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202"/>
      <c r="X20" s="202"/>
      <c r="Y20" s="202"/>
      <c r="Z20" s="202"/>
      <c r="AA20" s="202"/>
      <c r="AB20" s="210"/>
      <c r="AC20" s="168"/>
      <c r="AE20" s="230">
        <f t="shared" si="2"/>
        <v>398</v>
      </c>
      <c r="AF20" s="230">
        <f t="shared" si="0"/>
        <v>425</v>
      </c>
      <c r="AG20" s="221" t="str">
        <f t="shared" si="3"/>
        <v/>
      </c>
      <c r="AH20" s="174" t="str">
        <f>IF(AH19="","",IF(工事進捗状況報告書!$AH$33&lt;AE20,"",IF(AH19&lt;12,AH19+1,AH19+1-12)))</f>
        <v/>
      </c>
      <c r="AI20" s="507"/>
      <c r="AJ20" s="508"/>
      <c r="AK20" s="219"/>
      <c r="AM20" s="25"/>
      <c r="AN20" s="204"/>
      <c r="AO20" s="171"/>
      <c r="AP20" s="101"/>
      <c r="AQ20" s="43"/>
      <c r="AR20" s="101"/>
      <c r="AS20" s="43"/>
      <c r="AT20" s="101"/>
      <c r="AU20" s="43"/>
      <c r="AV20" s="101"/>
      <c r="AW20" s="43"/>
      <c r="AX20" s="101"/>
      <c r="AY20" s="46"/>
      <c r="AZ20" s="101"/>
      <c r="BA20" s="43"/>
      <c r="BB20" s="101"/>
      <c r="BC20" s="43"/>
      <c r="BD20" s="101"/>
      <c r="BE20" s="43"/>
      <c r="BF20" s="101"/>
      <c r="BG20" s="43"/>
      <c r="BH20" s="101"/>
      <c r="BI20" s="43"/>
      <c r="BJ20" s="101"/>
      <c r="BK20" s="43"/>
      <c r="BL20" s="101"/>
      <c r="BM20" s="46"/>
      <c r="BN20" s="101"/>
      <c r="BO20" s="43"/>
      <c r="BP20" s="101"/>
      <c r="BQ20" s="43"/>
      <c r="BR20" s="101"/>
      <c r="BS20" s="43"/>
      <c r="BT20" s="101"/>
      <c r="BU20" s="43"/>
      <c r="BV20" s="101"/>
      <c r="BW20" s="46"/>
      <c r="BX20" s="101"/>
      <c r="BY20" s="43"/>
      <c r="BZ20" s="101"/>
      <c r="CA20" s="43"/>
      <c r="CB20" s="101"/>
      <c r="CC20" s="43"/>
      <c r="CD20" s="101"/>
      <c r="CE20" s="43"/>
      <c r="CF20" s="101"/>
      <c r="CG20" s="43"/>
      <c r="CH20" s="101"/>
      <c r="CI20" s="43"/>
      <c r="CJ20" s="101"/>
      <c r="CK20" s="46"/>
      <c r="CL20" s="216"/>
      <c r="CM20" s="184" t="str">
        <f t="shared" si="4"/>
        <v/>
      </c>
      <c r="CN20" s="186" t="str">
        <f>BP27</f>
        <v/>
      </c>
      <c r="CO20" s="238" t="str">
        <f>BP28</f>
        <v/>
      </c>
    </row>
    <row r="21" spans="1:94" s="23" customFormat="1" ht="18.75" customHeight="1">
      <c r="A21" s="168"/>
      <c r="B21" s="25"/>
      <c r="C21" s="204"/>
      <c r="D21" s="170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10"/>
      <c r="AC21" s="168"/>
      <c r="AE21" s="230">
        <f t="shared" si="2"/>
        <v>426</v>
      </c>
      <c r="AF21" s="230">
        <f t="shared" si="0"/>
        <v>456</v>
      </c>
      <c r="AG21" s="221" t="str">
        <f t="shared" si="3"/>
        <v/>
      </c>
      <c r="AH21" s="174" t="str">
        <f>IF(AH20="","",IF(工事進捗状況報告書!$AH$33&lt;AE21,"",IF(AH20&lt;12,AH20+1,AH20+1-12)))</f>
        <v/>
      </c>
      <c r="AI21" s="507"/>
      <c r="AJ21" s="508"/>
      <c r="AK21" s="219"/>
      <c r="AM21" s="25"/>
      <c r="AN21" s="204"/>
      <c r="AO21" s="171">
        <v>30</v>
      </c>
      <c r="AP21" s="100"/>
      <c r="AQ21" s="96"/>
      <c r="AR21" s="100"/>
      <c r="AS21" s="96"/>
      <c r="AT21" s="100"/>
      <c r="AU21" s="96"/>
      <c r="AV21" s="100"/>
      <c r="AW21" s="96"/>
      <c r="AX21" s="100"/>
      <c r="AY21" s="97"/>
      <c r="AZ21" s="100"/>
      <c r="BA21" s="96"/>
      <c r="BB21" s="100"/>
      <c r="BC21" s="96"/>
      <c r="BD21" s="100"/>
      <c r="BE21" s="96"/>
      <c r="BF21" s="100"/>
      <c r="BG21" s="96"/>
      <c r="BH21" s="100"/>
      <c r="BI21" s="96"/>
      <c r="BJ21" s="100"/>
      <c r="BK21" s="96"/>
      <c r="BL21" s="100"/>
      <c r="BM21" s="97"/>
      <c r="BN21" s="100"/>
      <c r="BO21" s="96"/>
      <c r="BP21" s="100"/>
      <c r="BQ21" s="96"/>
      <c r="BR21" s="100"/>
      <c r="BS21" s="96"/>
      <c r="BT21" s="100"/>
      <c r="BU21" s="96"/>
      <c r="BV21" s="100"/>
      <c r="BW21" s="97"/>
      <c r="BX21" s="100"/>
      <c r="BY21" s="96"/>
      <c r="BZ21" s="100"/>
      <c r="CA21" s="96"/>
      <c r="CB21" s="100"/>
      <c r="CC21" s="96"/>
      <c r="CD21" s="100"/>
      <c r="CE21" s="96"/>
      <c r="CF21" s="100"/>
      <c r="CG21" s="96"/>
      <c r="CH21" s="100"/>
      <c r="CI21" s="96"/>
      <c r="CJ21" s="100"/>
      <c r="CK21" s="97"/>
      <c r="CL21" s="216"/>
      <c r="CM21" s="184" t="str">
        <f t="shared" si="4"/>
        <v/>
      </c>
      <c r="CN21" s="186" t="str">
        <f>BR27</f>
        <v/>
      </c>
      <c r="CO21" s="238" t="str">
        <f>BR28</f>
        <v/>
      </c>
    </row>
    <row r="22" spans="1:94" s="23" customFormat="1" ht="18.75" customHeight="1">
      <c r="A22" s="168"/>
      <c r="B22" s="25"/>
      <c r="C22" s="204"/>
      <c r="D22" s="170"/>
      <c r="E22" s="202"/>
      <c r="F22" s="202"/>
      <c r="G22" s="202"/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  <c r="U22" s="202"/>
      <c r="V22" s="202"/>
      <c r="W22" s="202"/>
      <c r="X22" s="202"/>
      <c r="Y22" s="202"/>
      <c r="Z22" s="202"/>
      <c r="AA22" s="202"/>
      <c r="AB22" s="210"/>
      <c r="AC22" s="168"/>
      <c r="AE22" s="230">
        <f t="shared" si="2"/>
        <v>457</v>
      </c>
      <c r="AF22" s="230">
        <f t="shared" si="0"/>
        <v>486</v>
      </c>
      <c r="AG22" s="221" t="str">
        <f t="shared" si="3"/>
        <v/>
      </c>
      <c r="AH22" s="174" t="str">
        <f>IF(AH21="","",IF(工事進捗状況報告書!$AH$33&lt;AE22,"",IF(AH21&lt;12,AH21+1,AH21+1-12)))</f>
        <v/>
      </c>
      <c r="AI22" s="507"/>
      <c r="AJ22" s="508"/>
      <c r="AK22" s="219"/>
      <c r="AM22" s="25"/>
      <c r="AN22" s="204"/>
      <c r="AO22" s="171"/>
      <c r="AP22" s="101"/>
      <c r="AQ22" s="43"/>
      <c r="AR22" s="101"/>
      <c r="AS22" s="43"/>
      <c r="AT22" s="101"/>
      <c r="AU22" s="43"/>
      <c r="AV22" s="101"/>
      <c r="AW22" s="43"/>
      <c r="AX22" s="101"/>
      <c r="AY22" s="46"/>
      <c r="AZ22" s="101"/>
      <c r="BA22" s="43"/>
      <c r="BB22" s="101"/>
      <c r="BC22" s="43"/>
      <c r="BD22" s="101"/>
      <c r="BE22" s="43"/>
      <c r="BF22" s="101"/>
      <c r="BG22" s="43"/>
      <c r="BH22" s="101"/>
      <c r="BI22" s="43"/>
      <c r="BJ22" s="101"/>
      <c r="BK22" s="43"/>
      <c r="BL22" s="101"/>
      <c r="BM22" s="46"/>
      <c r="BN22" s="101"/>
      <c r="BO22" s="43"/>
      <c r="BP22" s="101"/>
      <c r="BQ22" s="43"/>
      <c r="BR22" s="101"/>
      <c r="BS22" s="43"/>
      <c r="BT22" s="101"/>
      <c r="BU22" s="43"/>
      <c r="BV22" s="101"/>
      <c r="BW22" s="46"/>
      <c r="BX22" s="101"/>
      <c r="BY22" s="43"/>
      <c r="BZ22" s="101"/>
      <c r="CA22" s="43"/>
      <c r="CB22" s="101"/>
      <c r="CC22" s="43"/>
      <c r="CD22" s="101"/>
      <c r="CE22" s="43"/>
      <c r="CF22" s="101"/>
      <c r="CG22" s="43"/>
      <c r="CH22" s="101"/>
      <c r="CI22" s="43"/>
      <c r="CJ22" s="101"/>
      <c r="CK22" s="46"/>
      <c r="CL22" s="216"/>
      <c r="CM22" s="184" t="str">
        <f t="shared" si="4"/>
        <v/>
      </c>
      <c r="CN22" s="186" t="str">
        <f>BT27</f>
        <v/>
      </c>
      <c r="CO22" s="238" t="str">
        <f>BT28</f>
        <v/>
      </c>
    </row>
    <row r="23" spans="1:94" s="23" customFormat="1" ht="18.75" customHeight="1">
      <c r="A23" s="168"/>
      <c r="B23" s="25"/>
      <c r="C23" s="204"/>
      <c r="D23" s="170"/>
      <c r="E23" s="202"/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10"/>
      <c r="AC23" s="168"/>
      <c r="AE23" s="230">
        <f t="shared" si="2"/>
        <v>487</v>
      </c>
      <c r="AF23" s="230">
        <f t="shared" si="0"/>
        <v>517</v>
      </c>
      <c r="AG23" s="221" t="str">
        <f t="shared" si="3"/>
        <v/>
      </c>
      <c r="AH23" s="174" t="str">
        <f>IF(AH22="","",IF(工事進捗状況報告書!$AH$33&lt;AE23,"",IF(AH22&lt;12,AH22+1,AH22+1-12)))</f>
        <v/>
      </c>
      <c r="AI23" s="507"/>
      <c r="AJ23" s="508"/>
      <c r="AK23" s="219"/>
      <c r="AM23" s="25"/>
      <c r="AN23" s="204"/>
      <c r="AO23" s="171">
        <v>20</v>
      </c>
      <c r="AP23" s="100"/>
      <c r="AQ23" s="96"/>
      <c r="AR23" s="100"/>
      <c r="AS23" s="96"/>
      <c r="AT23" s="100"/>
      <c r="AU23" s="96"/>
      <c r="AV23" s="100"/>
      <c r="AW23" s="96"/>
      <c r="AX23" s="100"/>
      <c r="AY23" s="97"/>
      <c r="AZ23" s="100"/>
      <c r="BA23" s="96"/>
      <c r="BB23" s="100"/>
      <c r="BC23" s="96"/>
      <c r="BD23" s="100"/>
      <c r="BE23" s="96"/>
      <c r="BF23" s="100"/>
      <c r="BG23" s="96"/>
      <c r="BH23" s="100"/>
      <c r="BI23" s="96"/>
      <c r="BJ23" s="100"/>
      <c r="BK23" s="96"/>
      <c r="BL23" s="100"/>
      <c r="BM23" s="97"/>
      <c r="BN23" s="100"/>
      <c r="BO23" s="96"/>
      <c r="BP23" s="100"/>
      <c r="BQ23" s="96"/>
      <c r="BR23" s="100"/>
      <c r="BS23" s="96"/>
      <c r="BT23" s="100"/>
      <c r="BU23" s="96"/>
      <c r="BV23" s="100"/>
      <c r="BW23" s="97"/>
      <c r="BX23" s="100"/>
      <c r="BY23" s="96"/>
      <c r="BZ23" s="100"/>
      <c r="CA23" s="96"/>
      <c r="CB23" s="100"/>
      <c r="CC23" s="96"/>
      <c r="CD23" s="100"/>
      <c r="CE23" s="96"/>
      <c r="CF23" s="100"/>
      <c r="CG23" s="96"/>
      <c r="CH23" s="100"/>
      <c r="CI23" s="96"/>
      <c r="CJ23" s="100"/>
      <c r="CK23" s="97"/>
      <c r="CL23" s="216"/>
      <c r="CM23" s="184" t="str">
        <f t="shared" si="4"/>
        <v/>
      </c>
      <c r="CN23" s="186" t="str">
        <f>BV27</f>
        <v/>
      </c>
      <c r="CO23" s="238" t="str">
        <f>BV28</f>
        <v/>
      </c>
    </row>
    <row r="24" spans="1:94" s="23" customFormat="1" ht="18.75" customHeight="1">
      <c r="A24" s="168"/>
      <c r="B24" s="25"/>
      <c r="C24" s="204"/>
      <c r="D24" s="170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10"/>
      <c r="AC24" s="168"/>
      <c r="AE24" s="230">
        <f t="shared" si="2"/>
        <v>518</v>
      </c>
      <c r="AF24" s="230">
        <f t="shared" si="0"/>
        <v>547</v>
      </c>
      <c r="AG24" s="221" t="str">
        <f t="shared" si="3"/>
        <v/>
      </c>
      <c r="AH24" s="174" t="str">
        <f>IF(AH23="","",IF(工事進捗状況報告書!$AH$33&lt;AE24,"",IF(AH23&lt;12,AH23+1,AH23+1-12)))</f>
        <v/>
      </c>
      <c r="AI24" s="507"/>
      <c r="AJ24" s="508"/>
      <c r="AK24" s="219"/>
      <c r="AM24" s="25"/>
      <c r="AN24" s="204"/>
      <c r="AO24" s="171"/>
      <c r="AP24" s="101"/>
      <c r="AQ24" s="43"/>
      <c r="AR24" s="101"/>
      <c r="AS24" s="43"/>
      <c r="AT24" s="101"/>
      <c r="AU24" s="43"/>
      <c r="AV24" s="101"/>
      <c r="AW24" s="43"/>
      <c r="AX24" s="101"/>
      <c r="AY24" s="46"/>
      <c r="AZ24" s="101"/>
      <c r="BA24" s="43"/>
      <c r="BB24" s="101"/>
      <c r="BC24" s="43"/>
      <c r="BD24" s="101"/>
      <c r="BE24" s="43"/>
      <c r="BF24" s="101"/>
      <c r="BG24" s="43"/>
      <c r="BH24" s="101"/>
      <c r="BI24" s="43"/>
      <c r="BJ24" s="101"/>
      <c r="BK24" s="43"/>
      <c r="BL24" s="101"/>
      <c r="BM24" s="46"/>
      <c r="BN24" s="101"/>
      <c r="BO24" s="43"/>
      <c r="BP24" s="101"/>
      <c r="BQ24" s="43"/>
      <c r="BR24" s="101"/>
      <c r="BS24" s="43"/>
      <c r="BT24" s="101"/>
      <c r="BU24" s="43"/>
      <c r="BV24" s="101"/>
      <c r="BW24" s="46"/>
      <c r="BX24" s="101"/>
      <c r="BY24" s="43"/>
      <c r="BZ24" s="101"/>
      <c r="CA24" s="43"/>
      <c r="CB24" s="101"/>
      <c r="CC24" s="43"/>
      <c r="CD24" s="101"/>
      <c r="CE24" s="43"/>
      <c r="CF24" s="101"/>
      <c r="CG24" s="43"/>
      <c r="CH24" s="101"/>
      <c r="CI24" s="43"/>
      <c r="CJ24" s="101"/>
      <c r="CK24" s="46"/>
      <c r="CL24" s="216"/>
      <c r="CM24" s="184" t="str">
        <f t="shared" si="4"/>
        <v/>
      </c>
      <c r="CN24" s="186" t="str">
        <f>BX27</f>
        <v/>
      </c>
      <c r="CO24" s="238" t="str">
        <f>BX28</f>
        <v/>
      </c>
    </row>
    <row r="25" spans="1:94" ht="18.75" customHeight="1">
      <c r="A25" s="168"/>
      <c r="B25" s="25"/>
      <c r="C25" s="204"/>
      <c r="D25" s="170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10"/>
      <c r="AC25" s="168"/>
      <c r="AE25" s="230">
        <f t="shared" si="2"/>
        <v>548</v>
      </c>
      <c r="AF25" s="230">
        <f t="shared" si="0"/>
        <v>578</v>
      </c>
      <c r="AG25" s="221" t="str">
        <f t="shared" si="3"/>
        <v/>
      </c>
      <c r="AH25" s="174" t="str">
        <f>IF(AH24="","",IF(工事進捗状況報告書!$AH$33&lt;AE25,"",IF(AH24&lt;12,AH24+1,AH24+1-12)))</f>
        <v/>
      </c>
      <c r="AI25" s="507"/>
      <c r="AJ25" s="508"/>
      <c r="AK25" s="218"/>
      <c r="AM25" s="25"/>
      <c r="AN25" s="204"/>
      <c r="AO25" s="171">
        <v>10</v>
      </c>
      <c r="AP25" s="100"/>
      <c r="AQ25" s="96"/>
      <c r="AR25" s="100"/>
      <c r="AS25" s="96"/>
      <c r="AT25" s="100"/>
      <c r="AU25" s="96"/>
      <c r="AV25" s="100"/>
      <c r="AW25" s="96"/>
      <c r="AX25" s="100"/>
      <c r="AY25" s="97"/>
      <c r="AZ25" s="100"/>
      <c r="BA25" s="96"/>
      <c r="BB25" s="100"/>
      <c r="BC25" s="96"/>
      <c r="BD25" s="100"/>
      <c r="BE25" s="96"/>
      <c r="BF25" s="100"/>
      <c r="BG25" s="96"/>
      <c r="BH25" s="100"/>
      <c r="BI25" s="96"/>
      <c r="BJ25" s="100"/>
      <c r="BK25" s="96"/>
      <c r="BL25" s="100"/>
      <c r="BM25" s="97"/>
      <c r="BN25" s="100"/>
      <c r="BO25" s="96"/>
      <c r="BP25" s="100"/>
      <c r="BQ25" s="96"/>
      <c r="BR25" s="100"/>
      <c r="BS25" s="96"/>
      <c r="BT25" s="100"/>
      <c r="BU25" s="96"/>
      <c r="BV25" s="100"/>
      <c r="BW25" s="97"/>
      <c r="BX25" s="100"/>
      <c r="BY25" s="96"/>
      <c r="BZ25" s="100"/>
      <c r="CA25" s="96"/>
      <c r="CB25" s="100"/>
      <c r="CC25" s="96"/>
      <c r="CD25" s="100"/>
      <c r="CE25" s="96"/>
      <c r="CF25" s="100"/>
      <c r="CG25" s="96"/>
      <c r="CH25" s="100"/>
      <c r="CI25" s="96"/>
      <c r="CJ25" s="100"/>
      <c r="CK25" s="97"/>
      <c r="CL25" s="215"/>
      <c r="CM25" s="184" t="str">
        <f t="shared" si="4"/>
        <v/>
      </c>
      <c r="CN25" s="186" t="str">
        <f>IF(BZ27="","",BZ27)</f>
        <v/>
      </c>
      <c r="CO25" s="238" t="str">
        <f>IF(BZ28="","",BZ28)</f>
        <v/>
      </c>
    </row>
    <row r="26" spans="1:94" ht="18.75" customHeight="1">
      <c r="A26" s="168"/>
      <c r="B26" s="16"/>
      <c r="C26" s="204"/>
      <c r="D26" s="204"/>
      <c r="E26" s="202"/>
      <c r="F26" s="202"/>
      <c r="G26" s="202"/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10"/>
      <c r="AC26" s="168"/>
      <c r="AE26" s="230">
        <f t="shared" si="2"/>
        <v>579</v>
      </c>
      <c r="AF26" s="230">
        <f t="shared" si="0"/>
        <v>609</v>
      </c>
      <c r="AG26" s="221" t="str">
        <f t="shared" si="3"/>
        <v/>
      </c>
      <c r="AH26" s="174" t="str">
        <f>IF(AH25="","",IF(工事進捗状況報告書!$AH$33&lt;AE26,"",IF(AH25&lt;12,AH25+1,AH25+1-12)))</f>
        <v/>
      </c>
      <c r="AI26" s="507"/>
      <c r="AJ26" s="508"/>
      <c r="AK26" s="218"/>
      <c r="AM26" s="19"/>
      <c r="AN26" s="81"/>
      <c r="AO26" s="82"/>
      <c r="AP26" s="101"/>
      <c r="AQ26" s="43"/>
      <c r="AR26" s="101"/>
      <c r="AS26" s="43"/>
      <c r="AT26" s="101"/>
      <c r="AU26" s="43"/>
      <c r="AV26" s="101"/>
      <c r="AW26" s="43"/>
      <c r="AX26" s="101"/>
      <c r="AY26" s="46"/>
      <c r="AZ26" s="101"/>
      <c r="BA26" s="43"/>
      <c r="BB26" s="101"/>
      <c r="BC26" s="43"/>
      <c r="BD26" s="101"/>
      <c r="BE26" s="43"/>
      <c r="BF26" s="101"/>
      <c r="BG26" s="43"/>
      <c r="BH26" s="101"/>
      <c r="BI26" s="43"/>
      <c r="BJ26" s="101"/>
      <c r="BK26" s="43"/>
      <c r="BL26" s="101"/>
      <c r="BM26" s="46"/>
      <c r="BN26" s="101"/>
      <c r="BO26" s="43"/>
      <c r="BP26" s="101"/>
      <c r="BQ26" s="43"/>
      <c r="BR26" s="101"/>
      <c r="BS26" s="43"/>
      <c r="BT26" s="101"/>
      <c r="BU26" s="43"/>
      <c r="BV26" s="101"/>
      <c r="BW26" s="46"/>
      <c r="BX26" s="101"/>
      <c r="BY26" s="43"/>
      <c r="BZ26" s="101"/>
      <c r="CA26" s="43"/>
      <c r="CB26" s="101"/>
      <c r="CC26" s="43"/>
      <c r="CD26" s="101"/>
      <c r="CE26" s="43"/>
      <c r="CF26" s="101"/>
      <c r="CG26" s="43"/>
      <c r="CH26" s="101"/>
      <c r="CI26" s="43"/>
      <c r="CJ26" s="101"/>
      <c r="CK26" s="46"/>
      <c r="CL26" s="215"/>
      <c r="CM26" s="184" t="str">
        <f t="shared" si="4"/>
        <v/>
      </c>
      <c r="CN26" s="186" t="str">
        <f>CB27</f>
        <v/>
      </c>
      <c r="CO26" s="238" t="str">
        <f>IF(CB28="","",CB28)</f>
        <v/>
      </c>
    </row>
    <row r="27" spans="1:94" ht="18.75" customHeight="1">
      <c r="A27" s="168"/>
      <c r="B27" s="412"/>
      <c r="C27" s="413"/>
      <c r="D27" s="413"/>
      <c r="E27" s="428"/>
      <c r="F27" s="428"/>
      <c r="G27" s="428"/>
      <c r="H27" s="428"/>
      <c r="I27" s="428"/>
      <c r="J27" s="428"/>
      <c r="K27" s="428"/>
      <c r="L27" s="428"/>
      <c r="M27" s="428"/>
      <c r="N27" s="428"/>
      <c r="O27" s="428"/>
      <c r="P27" s="428"/>
      <c r="Q27" s="428"/>
      <c r="R27" s="428"/>
      <c r="S27" s="428"/>
      <c r="T27" s="428"/>
      <c r="U27" s="428"/>
      <c r="V27" s="428"/>
      <c r="W27" s="428"/>
      <c r="X27" s="428"/>
      <c r="Y27" s="428"/>
      <c r="Z27" s="428"/>
      <c r="AA27" s="428"/>
      <c r="AB27" s="452"/>
      <c r="AC27" s="168"/>
      <c r="AE27" s="230">
        <f t="shared" si="2"/>
        <v>610</v>
      </c>
      <c r="AF27" s="230">
        <f t="shared" si="0"/>
        <v>639</v>
      </c>
      <c r="AG27" s="221" t="str">
        <f t="shared" si="3"/>
        <v/>
      </c>
      <c r="AH27" s="174" t="str">
        <f>IF(AH26="","",IF(工事進捗状況報告書!$AH$33&lt;AE27,"",IF(AH26&lt;12,AH26+1,AH26+1-12)))</f>
        <v/>
      </c>
      <c r="AI27" s="507"/>
      <c r="AJ27" s="508"/>
      <c r="AK27" s="218"/>
      <c r="AM27" s="390" t="s">
        <v>78</v>
      </c>
      <c r="AN27" s="391"/>
      <c r="AO27" s="392"/>
      <c r="AP27" s="372">
        <v>0.5</v>
      </c>
      <c r="AQ27" s="373"/>
      <c r="AR27" s="372">
        <v>5</v>
      </c>
      <c r="AS27" s="373"/>
      <c r="AT27" s="372">
        <v>12</v>
      </c>
      <c r="AU27" s="373"/>
      <c r="AV27" s="372">
        <v>18</v>
      </c>
      <c r="AW27" s="373"/>
      <c r="AX27" s="372">
        <v>35</v>
      </c>
      <c r="AY27" s="373"/>
      <c r="AZ27" s="372">
        <v>75</v>
      </c>
      <c r="BA27" s="373"/>
      <c r="BB27" s="372">
        <v>93</v>
      </c>
      <c r="BC27" s="373"/>
      <c r="BD27" s="372">
        <v>100</v>
      </c>
      <c r="BE27" s="373"/>
      <c r="BF27" s="372" t="str">
        <f>IF(BF29="","",予定出来高表!V41)</f>
        <v/>
      </c>
      <c r="BG27" s="373"/>
      <c r="BH27" s="372" t="str">
        <f>IF(BH29="","",予定出来高表!X41)</f>
        <v/>
      </c>
      <c r="BI27" s="373"/>
      <c r="BJ27" s="372" t="str">
        <f>IF(BJ29="","",予定出来高表!Z41)</f>
        <v/>
      </c>
      <c r="BK27" s="373"/>
      <c r="BL27" s="372" t="str">
        <f>IF(BL29="","",予定出来高表!AB41)</f>
        <v/>
      </c>
      <c r="BM27" s="373"/>
      <c r="BN27" s="372" t="str">
        <f>IF(BN29="","",予定出来高表!AD41)</f>
        <v/>
      </c>
      <c r="BO27" s="373"/>
      <c r="BP27" s="372" t="str">
        <f>IF(BP29="","",予定出来高表!AF41)</f>
        <v/>
      </c>
      <c r="BQ27" s="373"/>
      <c r="BR27" s="372" t="str">
        <f>IF(BR29="","",予定出来高表!AH41)</f>
        <v/>
      </c>
      <c r="BS27" s="373"/>
      <c r="BT27" s="372" t="str">
        <f>IF(BT29="","",予定出来高表!AJ41)</f>
        <v/>
      </c>
      <c r="BU27" s="373"/>
      <c r="BV27" s="372" t="str">
        <f>IF(BV29="","",予定出来高表!AL41)</f>
        <v/>
      </c>
      <c r="BW27" s="373"/>
      <c r="BX27" s="372" t="str">
        <f>IF(BX29="","",予定出来高表!AN41)</f>
        <v/>
      </c>
      <c r="BY27" s="373"/>
      <c r="BZ27" s="372" t="str">
        <f>IF(BZ29="","",予定出来高表!AP41)</f>
        <v/>
      </c>
      <c r="CA27" s="373"/>
      <c r="CB27" s="372" t="str">
        <f>IF(CB29="","",予定出来高表!AR41)</f>
        <v/>
      </c>
      <c r="CC27" s="373"/>
      <c r="CD27" s="372" t="str">
        <f>IF(CD29="","",予定出来高表!AT41)</f>
        <v/>
      </c>
      <c r="CE27" s="373"/>
      <c r="CF27" s="372" t="str">
        <f>IF(CF29="","",予定出来高表!AV41)</f>
        <v/>
      </c>
      <c r="CG27" s="373"/>
      <c r="CH27" s="372" t="str">
        <f>IF(CH29="","",予定出来高表!AX41)</f>
        <v/>
      </c>
      <c r="CI27" s="373"/>
      <c r="CJ27" s="372" t="str">
        <f>IF(CJ29="","",予定出来高表!AZ41)</f>
        <v/>
      </c>
      <c r="CK27" s="373"/>
      <c r="CL27" s="215"/>
      <c r="CM27" s="184" t="str">
        <f t="shared" si="4"/>
        <v/>
      </c>
      <c r="CN27" s="186" t="str">
        <f>CD27</f>
        <v/>
      </c>
      <c r="CO27" s="238" t="str">
        <f>CD28</f>
        <v/>
      </c>
    </row>
    <row r="28" spans="1:94" ht="18.75" customHeight="1">
      <c r="A28" s="168"/>
      <c r="B28" s="412"/>
      <c r="C28" s="413"/>
      <c r="D28" s="413"/>
      <c r="E28" s="351"/>
      <c r="F28" s="351"/>
      <c r="G28" s="351"/>
      <c r="H28" s="351"/>
      <c r="I28" s="351"/>
      <c r="J28" s="351"/>
      <c r="K28" s="351"/>
      <c r="L28" s="351"/>
      <c r="M28" s="351"/>
      <c r="N28" s="351"/>
      <c r="O28" s="351"/>
      <c r="P28" s="351"/>
      <c r="Q28" s="351"/>
      <c r="R28" s="351"/>
      <c r="S28" s="351"/>
      <c r="T28" s="351"/>
      <c r="U28" s="351"/>
      <c r="V28" s="351"/>
      <c r="W28" s="351"/>
      <c r="X28" s="351"/>
      <c r="Y28" s="351"/>
      <c r="Z28" s="351"/>
      <c r="AA28" s="351"/>
      <c r="AB28" s="450"/>
      <c r="AC28" s="168"/>
      <c r="AE28" s="230">
        <f t="shared" si="2"/>
        <v>640</v>
      </c>
      <c r="AF28" s="230">
        <f t="shared" si="0"/>
        <v>670</v>
      </c>
      <c r="AG28" s="221" t="str">
        <f t="shared" si="3"/>
        <v/>
      </c>
      <c r="AH28" s="174" t="str">
        <f>IF(AH27="","",IF(工事進捗状況報告書!$AH$33&lt;AE28,"",IF(AH27&lt;12,AH27+1,AH27+1-12)))</f>
        <v/>
      </c>
      <c r="AI28" s="507"/>
      <c r="AJ28" s="508"/>
      <c r="AK28" s="218"/>
      <c r="AM28" s="390" t="s">
        <v>79</v>
      </c>
      <c r="AN28" s="391"/>
      <c r="AO28" s="392"/>
      <c r="AP28" s="374">
        <f>AI7</f>
        <v>0</v>
      </c>
      <c r="AQ28" s="375"/>
      <c r="AR28" s="374">
        <f>IF(AI8="","",AI8)</f>
        <v>3</v>
      </c>
      <c r="AS28" s="375"/>
      <c r="AT28" s="374">
        <f>IF(AI9="","",AI9)</f>
        <v>7</v>
      </c>
      <c r="AU28" s="375"/>
      <c r="AV28" s="374">
        <f>IF(AI10="","",AI10)</f>
        <v>20</v>
      </c>
      <c r="AW28" s="375"/>
      <c r="AX28" s="374">
        <f>IF(AI11="","",AI11)</f>
        <v>30</v>
      </c>
      <c r="AY28" s="375"/>
      <c r="AZ28" s="374">
        <f>IF(AI12="","",AI12)</f>
        <v>80</v>
      </c>
      <c r="BA28" s="375"/>
      <c r="BB28" s="374">
        <f>IF(AI13="","",AI13)</f>
        <v>95</v>
      </c>
      <c r="BC28" s="375"/>
      <c r="BD28" s="374">
        <f>IF(AI14="","",AI14)</f>
        <v>100</v>
      </c>
      <c r="BE28" s="375"/>
      <c r="BF28" s="374" t="str">
        <f>IF(AI15="","",AI15)</f>
        <v/>
      </c>
      <c r="BG28" s="375"/>
      <c r="BH28" s="374" t="str">
        <f>IF(AI16="","",AI16)</f>
        <v/>
      </c>
      <c r="BI28" s="375"/>
      <c r="BJ28" s="374" t="str">
        <f>IF(AI17="","",AI17)</f>
        <v/>
      </c>
      <c r="BK28" s="375"/>
      <c r="BL28" s="374" t="str">
        <f>IF(AI18="","",AI18)</f>
        <v/>
      </c>
      <c r="BM28" s="375"/>
      <c r="BN28" s="374" t="str">
        <f>IF(AI19="","",AI19)</f>
        <v/>
      </c>
      <c r="BO28" s="375"/>
      <c r="BP28" s="374" t="str">
        <f>IF(AI20="","",AI20)</f>
        <v/>
      </c>
      <c r="BQ28" s="375"/>
      <c r="BR28" s="374" t="str">
        <f>IF(AI21="","",AI21)</f>
        <v/>
      </c>
      <c r="BS28" s="375"/>
      <c r="BT28" s="374" t="str">
        <f>IF(AI22="","",AI22)</f>
        <v/>
      </c>
      <c r="BU28" s="375"/>
      <c r="BV28" s="374" t="str">
        <f>IF(AI23="","",AI23)</f>
        <v/>
      </c>
      <c r="BW28" s="375"/>
      <c r="BX28" s="374" t="str">
        <f>IF(AI24="","",AI24)</f>
        <v/>
      </c>
      <c r="BY28" s="375"/>
      <c r="BZ28" s="374" t="str">
        <f>IF(BZ29="","",AI25)</f>
        <v/>
      </c>
      <c r="CA28" s="375"/>
      <c r="CB28" s="374" t="str">
        <f>IF(CB29="","",AI26)</f>
        <v/>
      </c>
      <c r="CC28" s="375"/>
      <c r="CD28" s="374" t="str">
        <f>IF(CD29="","",AI27)</f>
        <v/>
      </c>
      <c r="CE28" s="375"/>
      <c r="CF28" s="374" t="str">
        <f>IF(CF29="","",AI28)</f>
        <v/>
      </c>
      <c r="CG28" s="375"/>
      <c r="CH28" s="374" t="str">
        <f>IF(CH29="","",AI29)</f>
        <v/>
      </c>
      <c r="CI28" s="375"/>
      <c r="CJ28" s="374" t="str">
        <f>IF(CJ29="","",AI30)</f>
        <v/>
      </c>
      <c r="CK28" s="375"/>
      <c r="CL28" s="215"/>
      <c r="CM28" s="184" t="str">
        <f t="shared" si="4"/>
        <v/>
      </c>
      <c r="CN28" s="186" t="str">
        <f>CF27</f>
        <v/>
      </c>
      <c r="CO28" s="238" t="str">
        <f>CF28</f>
        <v/>
      </c>
    </row>
    <row r="29" spans="1:94" ht="18.75" customHeight="1">
      <c r="A29" s="168"/>
      <c r="B29" s="25"/>
      <c r="C29" s="168"/>
      <c r="D29" s="168"/>
      <c r="E29" s="305"/>
      <c r="F29" s="305"/>
      <c r="G29" s="420"/>
      <c r="H29" s="420"/>
      <c r="I29" s="420"/>
      <c r="J29" s="420"/>
      <c r="K29" s="420"/>
      <c r="L29" s="420"/>
      <c r="M29" s="420"/>
      <c r="N29" s="420"/>
      <c r="O29" s="420"/>
      <c r="P29" s="420"/>
      <c r="Q29" s="420"/>
      <c r="R29" s="420"/>
      <c r="S29" s="420"/>
      <c r="T29" s="420"/>
      <c r="U29" s="420"/>
      <c r="V29" s="420"/>
      <c r="W29" s="420"/>
      <c r="X29" s="420"/>
      <c r="Y29" s="420"/>
      <c r="Z29" s="420"/>
      <c r="AA29" s="420"/>
      <c r="AB29" s="449"/>
      <c r="AC29" s="168"/>
      <c r="AE29" s="230">
        <f t="shared" si="2"/>
        <v>671</v>
      </c>
      <c r="AF29" s="230">
        <f t="shared" si="0"/>
        <v>700</v>
      </c>
      <c r="AG29" s="221" t="str">
        <f t="shared" si="3"/>
        <v/>
      </c>
      <c r="AH29" s="174" t="str">
        <f>IF(AH28="","",IF(工事進捗状況報告書!$AH$33&lt;AE29,"",IF(AH28&lt;12,AH28+1,AH28+1-12)))</f>
        <v/>
      </c>
      <c r="AI29" s="507"/>
      <c r="AJ29" s="508"/>
      <c r="AK29" s="218"/>
      <c r="AM29" s="199" t="s">
        <v>77</v>
      </c>
      <c r="AN29" s="191"/>
      <c r="AO29" s="192"/>
      <c r="AP29" s="393">
        <v>4</v>
      </c>
      <c r="AQ29" s="394"/>
      <c r="AR29" s="368">
        <v>5</v>
      </c>
      <c r="AS29" s="369"/>
      <c r="AT29" s="368">
        <v>6</v>
      </c>
      <c r="AU29" s="369"/>
      <c r="AV29" s="368">
        <v>7</v>
      </c>
      <c r="AW29" s="369"/>
      <c r="AX29" s="368">
        <v>8</v>
      </c>
      <c r="AY29" s="369"/>
      <c r="AZ29" s="368">
        <v>9</v>
      </c>
      <c r="BA29" s="369"/>
      <c r="BB29" s="368">
        <v>10</v>
      </c>
      <c r="BC29" s="369"/>
      <c r="BD29" s="368">
        <v>11</v>
      </c>
      <c r="BE29" s="369"/>
      <c r="BF29" s="368" t="str">
        <f>AH15</f>
        <v/>
      </c>
      <c r="BG29" s="369"/>
      <c r="BH29" s="368" t="str">
        <f>AH16</f>
        <v/>
      </c>
      <c r="BI29" s="369"/>
      <c r="BJ29" s="368" t="str">
        <f>AH17</f>
        <v/>
      </c>
      <c r="BK29" s="369"/>
      <c r="BL29" s="368" t="str">
        <f>AH18</f>
        <v/>
      </c>
      <c r="BM29" s="369"/>
      <c r="BN29" s="368" t="str">
        <f>AH19</f>
        <v/>
      </c>
      <c r="BO29" s="369"/>
      <c r="BP29" s="368" t="str">
        <f>AH20</f>
        <v/>
      </c>
      <c r="BQ29" s="369"/>
      <c r="BR29" s="368" t="str">
        <f>AH21</f>
        <v/>
      </c>
      <c r="BS29" s="369"/>
      <c r="BT29" s="368" t="str">
        <f>AH22</f>
        <v/>
      </c>
      <c r="BU29" s="369"/>
      <c r="BV29" s="368" t="str">
        <f>AH23</f>
        <v/>
      </c>
      <c r="BW29" s="369"/>
      <c r="BX29" s="368" t="str">
        <f>AH24</f>
        <v/>
      </c>
      <c r="BY29" s="369"/>
      <c r="BZ29" s="368" t="str">
        <f>AH25</f>
        <v/>
      </c>
      <c r="CA29" s="369"/>
      <c r="CB29" s="368" t="str">
        <f>AH26</f>
        <v/>
      </c>
      <c r="CC29" s="369"/>
      <c r="CD29" s="368" t="str">
        <f>AH27</f>
        <v/>
      </c>
      <c r="CE29" s="369"/>
      <c r="CF29" s="368" t="str">
        <f>AH28</f>
        <v/>
      </c>
      <c r="CG29" s="369"/>
      <c r="CH29" s="368" t="str">
        <f>AH29</f>
        <v/>
      </c>
      <c r="CI29" s="369"/>
      <c r="CJ29" s="368" t="str">
        <f>AH30</f>
        <v/>
      </c>
      <c r="CK29" s="369"/>
      <c r="CL29" s="215"/>
      <c r="CM29" s="184" t="str">
        <f t="shared" si="4"/>
        <v/>
      </c>
      <c r="CN29" s="186" t="str">
        <f>CH27</f>
        <v/>
      </c>
      <c r="CO29" s="238" t="str">
        <f>CH28</f>
        <v/>
      </c>
    </row>
    <row r="30" spans="1:94" ht="18.75" customHeight="1" thickBot="1">
      <c r="A30" s="168"/>
      <c r="B30" s="16"/>
      <c r="C30" s="17"/>
      <c r="D30" s="17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1"/>
      <c r="P30" s="351"/>
      <c r="Q30" s="351"/>
      <c r="R30" s="351"/>
      <c r="S30" s="351"/>
      <c r="T30" s="351"/>
      <c r="U30" s="351"/>
      <c r="V30" s="351"/>
      <c r="W30" s="351"/>
      <c r="X30" s="351"/>
      <c r="Y30" s="351"/>
      <c r="Z30" s="351"/>
      <c r="AA30" s="351"/>
      <c r="AB30" s="450"/>
      <c r="AC30" s="168"/>
      <c r="AE30" s="230">
        <f t="shared" si="2"/>
        <v>701</v>
      </c>
      <c r="AF30" s="230">
        <f t="shared" si="0"/>
        <v>731</v>
      </c>
      <c r="AG30" s="222" t="str">
        <f t="shared" si="3"/>
        <v/>
      </c>
      <c r="AH30" s="223" t="str">
        <f>IF(AH29="","",IF(工事進捗状況報告書!$AH$33&lt;AE30,"",IF(AH29&lt;12,AH29+1,AH29+1-12)))</f>
        <v/>
      </c>
      <c r="AI30" s="509"/>
      <c r="AJ30" s="510"/>
      <c r="AK30" s="218"/>
      <c r="AM30" s="200"/>
      <c r="AN30" s="193"/>
      <c r="AO30" s="194"/>
      <c r="AP30" s="370" t="s">
        <v>18</v>
      </c>
      <c r="AQ30" s="371"/>
      <c r="AR30" s="370" t="s">
        <v>18</v>
      </c>
      <c r="AS30" s="371"/>
      <c r="AT30" s="370" t="s">
        <v>18</v>
      </c>
      <c r="AU30" s="371"/>
      <c r="AV30" s="370" t="s">
        <v>18</v>
      </c>
      <c r="AW30" s="371"/>
      <c r="AX30" s="370" t="s">
        <v>18</v>
      </c>
      <c r="AY30" s="371"/>
      <c r="AZ30" s="370" t="s">
        <v>18</v>
      </c>
      <c r="BA30" s="371"/>
      <c r="BB30" s="370" t="s">
        <v>18</v>
      </c>
      <c r="BC30" s="371"/>
      <c r="BD30" s="370" t="s">
        <v>18</v>
      </c>
      <c r="BE30" s="371"/>
      <c r="BF30" s="370" t="s">
        <v>18</v>
      </c>
      <c r="BG30" s="371"/>
      <c r="BH30" s="370" t="s">
        <v>18</v>
      </c>
      <c r="BI30" s="371"/>
      <c r="BJ30" s="370" t="s">
        <v>18</v>
      </c>
      <c r="BK30" s="371"/>
      <c r="BL30" s="370" t="s">
        <v>18</v>
      </c>
      <c r="BM30" s="371"/>
      <c r="BN30" s="370" t="s">
        <v>18</v>
      </c>
      <c r="BO30" s="371"/>
      <c r="BP30" s="370" t="s">
        <v>18</v>
      </c>
      <c r="BQ30" s="371"/>
      <c r="BR30" s="370" t="s">
        <v>18</v>
      </c>
      <c r="BS30" s="371"/>
      <c r="BT30" s="370" t="s">
        <v>18</v>
      </c>
      <c r="BU30" s="371"/>
      <c r="BV30" s="370" t="s">
        <v>18</v>
      </c>
      <c r="BW30" s="371"/>
      <c r="BX30" s="370" t="s">
        <v>18</v>
      </c>
      <c r="BY30" s="371"/>
      <c r="BZ30" s="370" t="s">
        <v>18</v>
      </c>
      <c r="CA30" s="371"/>
      <c r="CB30" s="370" t="s">
        <v>18</v>
      </c>
      <c r="CC30" s="371"/>
      <c r="CD30" s="370" t="s">
        <v>18</v>
      </c>
      <c r="CE30" s="371"/>
      <c r="CF30" s="370" t="s">
        <v>18</v>
      </c>
      <c r="CG30" s="371"/>
      <c r="CH30" s="370" t="s">
        <v>18</v>
      </c>
      <c r="CI30" s="371"/>
      <c r="CJ30" s="370" t="s">
        <v>18</v>
      </c>
      <c r="CK30" s="371"/>
      <c r="CL30" s="215"/>
      <c r="CM30" s="242" t="str">
        <f t="shared" si="4"/>
        <v/>
      </c>
      <c r="CN30" s="188" t="str">
        <f>CJ27</f>
        <v/>
      </c>
      <c r="CO30" s="239" t="str">
        <f>CJ28</f>
        <v/>
      </c>
    </row>
    <row r="31" spans="1:94" ht="18.75" customHeight="1">
      <c r="A31" s="168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211"/>
      <c r="AC31" s="168"/>
      <c r="AK31" s="218"/>
      <c r="AL31" s="111"/>
      <c r="AM31" s="201"/>
      <c r="AN31" s="195"/>
      <c r="AO31" s="196" t="s">
        <v>18</v>
      </c>
      <c r="AP31" s="197" t="s">
        <v>117</v>
      </c>
      <c r="AQ31" s="198"/>
      <c r="AR31" s="198" t="str">
        <f>IF(AR29=1,TEXT(AE8,"ggge年"),"")</f>
        <v/>
      </c>
      <c r="AS31" s="198"/>
      <c r="AT31" s="198" t="str">
        <f>IF(AT29=1,TEXT(AE9,"ggge年"),"")</f>
        <v/>
      </c>
      <c r="AU31" s="198"/>
      <c r="AV31" s="198" t="str">
        <f>IF(AV29=1,TEXT(AE10,"ggge年"),"")</f>
        <v/>
      </c>
      <c r="AW31" s="198"/>
      <c r="AX31" s="198" t="str">
        <f>IF(AX29=1,TEXT(AE11,"ggge年"),"")</f>
        <v/>
      </c>
      <c r="AY31" s="198"/>
      <c r="AZ31" s="198" t="str">
        <f>IF(AZ29=1,TEXT(AE12,"ggge年"),"")</f>
        <v/>
      </c>
      <c r="BA31" s="198"/>
      <c r="BB31" s="198" t="str">
        <f>IF(BB29=1,TEXT(AE13,"ggge年"),"")</f>
        <v/>
      </c>
      <c r="BC31" s="198"/>
      <c r="BD31" s="198" t="str">
        <f>IF(BD29=1,TEXT(AE14,"ggge年"),"")</f>
        <v/>
      </c>
      <c r="BE31" s="198"/>
      <c r="BF31" s="198" t="str">
        <f>IF(BF29=1,TEXT(AE15,"ggge年"),"")</f>
        <v/>
      </c>
      <c r="BG31" s="198"/>
      <c r="BH31" s="198" t="str">
        <f>IF(BH29=1,TEXT(AE16,"ggge年"),"")</f>
        <v/>
      </c>
      <c r="BI31" s="198"/>
      <c r="BJ31" s="198" t="str">
        <f>IF(BJ29=1,TEXT(AE17,"ggge年"),"")</f>
        <v/>
      </c>
      <c r="BK31" s="198"/>
      <c r="BL31" s="198" t="str">
        <f>IF(BL29=1,TEXT(AE18,"ggge年"),"")</f>
        <v/>
      </c>
      <c r="BM31" s="198"/>
      <c r="BN31" s="198" t="str">
        <f>IF(BN29=1,TEXT(AE19,"ggge年"),"")</f>
        <v/>
      </c>
      <c r="BO31" s="198"/>
      <c r="BP31" s="198" t="str">
        <f>IF(BP29=1,TEXT(AE20,"ggge年"),"")</f>
        <v/>
      </c>
      <c r="BQ31" s="198"/>
      <c r="BR31" s="198" t="str">
        <f>IF(BR29=1,TEXT(AE21,"ggge年"),"")</f>
        <v/>
      </c>
      <c r="BS31" s="198"/>
      <c r="BT31" s="198" t="str">
        <f>IF(BT29=1,TEXT(AE22,"ggge年"),"")</f>
        <v/>
      </c>
      <c r="BU31" s="198"/>
      <c r="BV31" s="198" t="str">
        <f>IF(BV29=1,TEXT(AE23,"ggge年"),"")</f>
        <v/>
      </c>
      <c r="BW31" s="198"/>
      <c r="BX31" s="198" t="str">
        <f>IF(BX29=1,TEXT(AE24,"ggge年"),"")</f>
        <v/>
      </c>
      <c r="BY31" s="198"/>
      <c r="BZ31" s="198" t="str">
        <f>IF(BZ29=1,TEXT(AE25,"ggge年"),"")</f>
        <v/>
      </c>
      <c r="CA31" s="198"/>
      <c r="CB31" s="198" t="str">
        <f>IF(CB29=1,TEXT(AE26,"ggge年"),"")</f>
        <v/>
      </c>
      <c r="CC31" s="198"/>
      <c r="CD31" s="198" t="str">
        <f>IF(CD29=1,TEXT(AE27,"ggge年"),"")</f>
        <v/>
      </c>
      <c r="CE31" s="198"/>
      <c r="CF31" s="198" t="str">
        <f>IF(CF29=1,TEXT(AE28,"ggge年"),"")</f>
        <v/>
      </c>
      <c r="CG31" s="198"/>
      <c r="CH31" s="198" t="str">
        <f>IF(CH29=1,TEXT(AE29,"ggge年"),"")</f>
        <v/>
      </c>
      <c r="CI31" s="198"/>
      <c r="CJ31" s="198" t="str">
        <f>IF(CJ29=1,TEXT(AE30,"ggge年"),"")</f>
        <v/>
      </c>
      <c r="CK31" s="198"/>
      <c r="CL31" s="215"/>
    </row>
    <row r="32" spans="1:94" ht="18.75" customHeight="1">
      <c r="A32" s="168"/>
      <c r="B32" s="212" t="s">
        <v>103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69"/>
      <c r="Y32" s="169"/>
      <c r="Z32" s="169"/>
      <c r="AA32" s="169"/>
      <c r="AB32" s="213"/>
      <c r="AC32" s="168"/>
      <c r="AL32" s="168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</row>
    <row r="33" spans="1:53" ht="18.75" customHeight="1">
      <c r="A33" s="168"/>
      <c r="B33" s="149" t="s">
        <v>74</v>
      </c>
      <c r="C33" s="131"/>
      <c r="D33" s="131"/>
      <c r="E33" s="131"/>
      <c r="F33" s="131"/>
      <c r="G33" s="131"/>
      <c r="H33" s="132"/>
      <c r="I33" s="108"/>
      <c r="J33" s="86"/>
      <c r="K33" s="86"/>
      <c r="L33" s="86"/>
      <c r="M33" s="86"/>
      <c r="N33" s="86"/>
      <c r="O33" s="86"/>
      <c r="P33" s="107"/>
      <c r="Q33" s="438" t="s">
        <v>75</v>
      </c>
      <c r="R33" s="439"/>
      <c r="S33" s="439"/>
      <c r="T33" s="439"/>
      <c r="U33" s="439"/>
      <c r="V33" s="440"/>
      <c r="W33" s="414" t="s">
        <v>114</v>
      </c>
      <c r="X33" s="415"/>
      <c r="Y33" s="416"/>
      <c r="Z33" s="417" t="s">
        <v>115</v>
      </c>
      <c r="AA33" s="418"/>
      <c r="AB33" s="419"/>
      <c r="AC33" s="168"/>
    </row>
    <row r="34" spans="1:53" ht="18.75" customHeight="1">
      <c r="A34" s="109"/>
      <c r="B34" s="168"/>
      <c r="C34" s="127" t="s">
        <v>87</v>
      </c>
      <c r="D34" s="128"/>
      <c r="E34" s="128"/>
      <c r="F34" s="128"/>
      <c r="G34" s="128"/>
      <c r="H34" s="128"/>
      <c r="I34" s="128"/>
      <c r="J34" s="128"/>
      <c r="K34" s="168"/>
      <c r="L34" s="168"/>
      <c r="M34" s="168"/>
      <c r="N34" s="168"/>
      <c r="O34" s="168"/>
      <c r="P34" s="111"/>
      <c r="Q34" s="441"/>
      <c r="R34" s="442"/>
      <c r="S34" s="442"/>
      <c r="T34" s="442"/>
      <c r="U34" s="442"/>
      <c r="V34" s="443"/>
      <c r="W34" s="511" t="s">
        <v>104</v>
      </c>
      <c r="X34" s="512"/>
      <c r="Y34" s="513"/>
      <c r="Z34" s="511"/>
      <c r="AA34" s="512"/>
      <c r="AB34" s="514"/>
      <c r="AC34" s="168"/>
    </row>
    <row r="35" spans="1:53" ht="18.75" customHeight="1">
      <c r="A35" s="109"/>
      <c r="B35" s="168"/>
      <c r="C35" s="127"/>
      <c r="D35" s="128"/>
      <c r="E35" s="128"/>
      <c r="F35" s="128"/>
      <c r="G35" s="128"/>
      <c r="H35" s="128"/>
      <c r="I35" s="128"/>
      <c r="J35" s="128"/>
      <c r="K35" s="168"/>
      <c r="L35" s="168"/>
      <c r="M35" s="168"/>
      <c r="N35" s="168"/>
      <c r="O35" s="168"/>
      <c r="P35" s="168"/>
      <c r="Q35" s="146" t="s">
        <v>97</v>
      </c>
      <c r="R35" s="147"/>
      <c r="S35" s="147"/>
      <c r="T35" s="147"/>
      <c r="U35" s="143">
        <v>28</v>
      </c>
      <c r="V35" s="145" t="s">
        <v>91</v>
      </c>
      <c r="W35" s="145" t="s">
        <v>89</v>
      </c>
      <c r="Z35" s="166"/>
      <c r="AA35" s="173">
        <f>ROUND(U35*0.3,0)</f>
        <v>8</v>
      </c>
      <c r="AB35" s="148" t="s">
        <v>91</v>
      </c>
      <c r="AC35" s="168"/>
    </row>
    <row r="36" spans="1:53" ht="18.75" customHeight="1" thickBot="1">
      <c r="A36" s="109"/>
      <c r="B36" s="85"/>
      <c r="C36" s="431" t="s">
        <v>56</v>
      </c>
      <c r="D36" s="432"/>
      <c r="E36" s="435" t="s">
        <v>57</v>
      </c>
      <c r="F36" s="436"/>
      <c r="G36" s="437">
        <v>6</v>
      </c>
      <c r="H36" s="437"/>
      <c r="I36" s="172" t="s">
        <v>58</v>
      </c>
      <c r="J36" s="437">
        <v>11</v>
      </c>
      <c r="K36" s="437"/>
      <c r="L36" s="86" t="s">
        <v>59</v>
      </c>
      <c r="M36" s="112"/>
      <c r="N36" s="87"/>
      <c r="O36" s="88"/>
      <c r="P36" s="88"/>
      <c r="Q36" s="89"/>
      <c r="R36" s="85"/>
      <c r="S36" s="470" t="s">
        <v>60</v>
      </c>
      <c r="T36" s="439"/>
      <c r="U36" s="439"/>
      <c r="V36" s="439"/>
      <c r="W36" s="439"/>
      <c r="X36" s="439"/>
      <c r="Y36" s="439"/>
      <c r="Z36" s="439"/>
      <c r="AA36" s="447" t="s">
        <v>88</v>
      </c>
      <c r="AB36" s="459" t="s">
        <v>76</v>
      </c>
      <c r="AC36" s="168"/>
      <c r="AE36" s="168"/>
      <c r="AF36" s="231">
        <f>DATE(G36+2018,J36,1)</f>
        <v>45597</v>
      </c>
    </row>
    <row r="37" spans="1:53" ht="18.75" customHeight="1">
      <c r="A37" s="109"/>
      <c r="B37" s="85"/>
      <c r="C37" s="433"/>
      <c r="D37" s="434"/>
      <c r="E37" s="433" t="s">
        <v>61</v>
      </c>
      <c r="F37" s="434"/>
      <c r="G37" s="433" t="s">
        <v>62</v>
      </c>
      <c r="H37" s="434"/>
      <c r="I37" s="433" t="s">
        <v>63</v>
      </c>
      <c r="J37" s="434"/>
      <c r="K37" s="433" t="s">
        <v>64</v>
      </c>
      <c r="L37" s="434"/>
      <c r="M37" s="433" t="s">
        <v>65</v>
      </c>
      <c r="N37" s="434"/>
      <c r="O37" s="433" t="s">
        <v>66</v>
      </c>
      <c r="P37" s="434"/>
      <c r="Q37" s="433" t="s">
        <v>67</v>
      </c>
      <c r="R37" s="434"/>
      <c r="S37" s="90" t="s">
        <v>68</v>
      </c>
      <c r="T37" s="91"/>
      <c r="U37" s="454" t="s">
        <v>69</v>
      </c>
      <c r="V37" s="455"/>
      <c r="W37" s="454" t="s">
        <v>70</v>
      </c>
      <c r="X37" s="455"/>
      <c r="Y37" s="471" t="s">
        <v>86</v>
      </c>
      <c r="Z37" s="472"/>
      <c r="AA37" s="448"/>
      <c r="AB37" s="460"/>
      <c r="AC37" s="168"/>
      <c r="AE37" s="227" t="s">
        <v>106</v>
      </c>
      <c r="AF37" s="227" t="s">
        <v>105</v>
      </c>
      <c r="AG37" s="224" t="s">
        <v>107</v>
      </c>
    </row>
    <row r="38" spans="1:53" ht="18.75" customHeight="1">
      <c r="A38" s="109"/>
      <c r="B38" s="85"/>
      <c r="C38" s="429">
        <f>IF(DAY(Q38)&lt;=7,1,"")</f>
        <v>1</v>
      </c>
      <c r="D38" s="430"/>
      <c r="E38" s="113">
        <f>DAY($AF$36-WEEKDAY($AF$36,2))</f>
        <v>27</v>
      </c>
      <c r="F38" s="92" t="s">
        <v>98</v>
      </c>
      <c r="G38" s="113">
        <f>DAY($AF$36-WEEKDAY($AF$36,2)+1)</f>
        <v>28</v>
      </c>
      <c r="H38" s="92"/>
      <c r="I38" s="113">
        <f>DAY($AF$36-WEEKDAY($AF$36,2)+2)</f>
        <v>29</v>
      </c>
      <c r="J38" s="92"/>
      <c r="K38" s="113">
        <f>DAY($AF$36-WEEKDAY($AF$36,2)+3)</f>
        <v>30</v>
      </c>
      <c r="L38" s="92"/>
      <c r="M38" s="113">
        <f>DAY($AF$36-WEEKDAY($AF$36,2)+4)</f>
        <v>31</v>
      </c>
      <c r="N38" s="92"/>
      <c r="O38" s="113">
        <f>DAY($AF$36-WEEKDAY($AF$36,2)+5)</f>
        <v>1</v>
      </c>
      <c r="P38" s="92" t="s">
        <v>98</v>
      </c>
      <c r="Q38" s="113">
        <f>DAY($AF$36-WEEKDAY($AF$36,2)+6)</f>
        <v>2</v>
      </c>
      <c r="R38" s="92" t="s">
        <v>98</v>
      </c>
      <c r="S38" s="93">
        <f>COUNTIF(E38:R38,"○")</f>
        <v>3</v>
      </c>
      <c r="T38" s="94" t="s">
        <v>61</v>
      </c>
      <c r="U38" s="454" t="str">
        <f t="shared" ref="U38:U43" si="5">IF(AA38="",IF((Y38+IF($W$34="●",AE38,AE38+AF38))&gt;=2,IF(IF($W$34="●",AE38,AE38+AF38)&gt;=2,"●","みなし"),""),"")</f>
        <v>●</v>
      </c>
      <c r="V38" s="456"/>
      <c r="W38" s="457" t="str">
        <f>IF(C38="","",IF(AND(U38="",AA38="",AB38=""),"●",""))</f>
        <v/>
      </c>
      <c r="X38" s="458"/>
      <c r="Y38" s="135"/>
      <c r="Z38" s="136" t="s">
        <v>61</v>
      </c>
      <c r="AA38" s="95"/>
      <c r="AB38" s="129"/>
      <c r="AC38" s="168"/>
      <c r="AE38" s="228">
        <f t="shared" ref="AE38:AE43" si="6">IF(F38="○",1,0)+IF(R38="○",1,0)</f>
        <v>2</v>
      </c>
      <c r="AF38" s="228">
        <f>COUNTIF(G38:P38,"○")</f>
        <v>1</v>
      </c>
      <c r="AG38" s="225">
        <f>IF(AA38="",S38-2,0)</f>
        <v>1</v>
      </c>
    </row>
    <row r="39" spans="1:53" ht="18.75" customHeight="1">
      <c r="A39" s="109"/>
      <c r="B39" s="85"/>
      <c r="C39" s="429">
        <f>IF(C38="",1,2)</f>
        <v>2</v>
      </c>
      <c r="D39" s="430"/>
      <c r="E39" s="113">
        <f>DAY($AF$36-WEEKDAY($AF$36,2)+7)</f>
        <v>3</v>
      </c>
      <c r="F39" s="92"/>
      <c r="G39" s="113">
        <f>DAY($AF$36-WEEKDAY($AF$36,2)+8)</f>
        <v>4</v>
      </c>
      <c r="H39" s="92"/>
      <c r="I39" s="113">
        <f>DAY($AF$36-WEEKDAY($AF$36,2)+9)</f>
        <v>5</v>
      </c>
      <c r="J39" s="92"/>
      <c r="K39" s="113">
        <f>DAY($AF$36-WEEKDAY($AF$36,2)+10)</f>
        <v>6</v>
      </c>
      <c r="L39" s="92"/>
      <c r="M39" s="113">
        <f>DAY($AF$36-WEEKDAY($AF$36,2)+11)</f>
        <v>7</v>
      </c>
      <c r="N39" s="92"/>
      <c r="O39" s="113">
        <f>DAY($AF$36-WEEKDAY($AF$36,2)+12)</f>
        <v>8</v>
      </c>
      <c r="P39" s="92" t="s">
        <v>98</v>
      </c>
      <c r="Q39" s="113">
        <f>DAY($AF$36-WEEKDAY($AF$36,2)+13)</f>
        <v>9</v>
      </c>
      <c r="R39" s="92"/>
      <c r="S39" s="93">
        <f t="shared" ref="S39:S43" si="7">COUNTIF(E39:R39,"○")</f>
        <v>1</v>
      </c>
      <c r="T39" s="94" t="s">
        <v>61</v>
      </c>
      <c r="U39" s="454" t="str">
        <f t="shared" si="5"/>
        <v>みなし</v>
      </c>
      <c r="V39" s="456"/>
      <c r="W39" s="457" t="str">
        <f t="shared" ref="W39:W43" si="8">IF(C39="","",IF(AND(U39="",AA39="",AB39=""),"●",""))</f>
        <v/>
      </c>
      <c r="X39" s="458"/>
      <c r="Y39" s="133">
        <v>2</v>
      </c>
      <c r="Z39" s="137" t="s">
        <v>61</v>
      </c>
      <c r="AA39" s="95"/>
      <c r="AB39" s="130"/>
      <c r="AC39" s="168"/>
      <c r="AE39" s="228">
        <f t="shared" si="6"/>
        <v>0</v>
      </c>
      <c r="AF39" s="228">
        <f t="shared" ref="AF39:AF43" si="9">COUNTIF(G39:P39,"○")</f>
        <v>1</v>
      </c>
      <c r="AG39" s="225">
        <f>IF(AA39="",S39-2,0)</f>
        <v>-1</v>
      </c>
    </row>
    <row r="40" spans="1:53" ht="18.75" customHeight="1">
      <c r="A40" s="109"/>
      <c r="B40" s="85"/>
      <c r="C40" s="429">
        <f>C39+1</f>
        <v>3</v>
      </c>
      <c r="D40" s="430"/>
      <c r="E40" s="113">
        <f>DAY($AF$36-WEEKDAY($AF$36,2)+14)</f>
        <v>10</v>
      </c>
      <c r="F40" s="92" t="s">
        <v>98</v>
      </c>
      <c r="G40" s="113">
        <f>DAY($AF$36-WEEKDAY($AF$36,2)+15)</f>
        <v>11</v>
      </c>
      <c r="H40" s="92"/>
      <c r="I40" s="113">
        <f>DAY($AF$36-WEEKDAY($AF$36,2)+16)</f>
        <v>12</v>
      </c>
      <c r="J40" s="92"/>
      <c r="K40" s="113">
        <f>DAY($AF$36-WEEKDAY($AF$36,2)+17)</f>
        <v>13</v>
      </c>
      <c r="L40" s="92"/>
      <c r="M40" s="113">
        <f>DAY($AF$36-WEEKDAY($AF$36,2)+18)</f>
        <v>14</v>
      </c>
      <c r="N40" s="92"/>
      <c r="O40" s="113">
        <f>DAY($AF$36-WEEKDAY($AF$36,2)+19)</f>
        <v>15</v>
      </c>
      <c r="P40" s="92"/>
      <c r="Q40" s="113">
        <f>DAY($AF$36-WEEKDAY($AF$36,2)+20)</f>
        <v>16</v>
      </c>
      <c r="R40" s="92" t="s">
        <v>98</v>
      </c>
      <c r="S40" s="93">
        <f t="shared" si="7"/>
        <v>2</v>
      </c>
      <c r="T40" s="94" t="s">
        <v>61</v>
      </c>
      <c r="U40" s="454" t="str">
        <f t="shared" si="5"/>
        <v>●</v>
      </c>
      <c r="V40" s="456"/>
      <c r="W40" s="457" t="str">
        <f>IF(C40="","",IF(AND(U40="",AA40="",AB40=""),"●",""))</f>
        <v/>
      </c>
      <c r="X40" s="458"/>
      <c r="Y40" s="133"/>
      <c r="Z40" s="137" t="s">
        <v>61</v>
      </c>
      <c r="AA40" s="95"/>
      <c r="AB40" s="130"/>
      <c r="AC40" s="168"/>
      <c r="AE40" s="228">
        <f t="shared" si="6"/>
        <v>2</v>
      </c>
      <c r="AF40" s="228">
        <f t="shared" si="9"/>
        <v>0</v>
      </c>
      <c r="AG40" s="225">
        <f>IF(AA40="",S40-2,0)</f>
        <v>0</v>
      </c>
    </row>
    <row r="41" spans="1:53" ht="18.75" customHeight="1">
      <c r="A41" s="109"/>
      <c r="B41" s="85"/>
      <c r="C41" s="429">
        <f t="shared" ref="C41:C42" si="10">C40+1</f>
        <v>4</v>
      </c>
      <c r="D41" s="430"/>
      <c r="E41" s="113">
        <f>DAY($AF$36-WEEKDAY($AF$36,2)+21)</f>
        <v>17</v>
      </c>
      <c r="F41" s="92" t="s">
        <v>98</v>
      </c>
      <c r="G41" s="113">
        <f>DAY($AF$36-WEEKDAY($AF$36,2)+22)</f>
        <v>18</v>
      </c>
      <c r="H41" s="92"/>
      <c r="I41" s="113">
        <f>DAY($AF$36-WEEKDAY($AF$36,2)+23)</f>
        <v>19</v>
      </c>
      <c r="J41" s="92"/>
      <c r="K41" s="113">
        <f>DAY($AF$36-WEEKDAY($AF$36,2)+24)</f>
        <v>20</v>
      </c>
      <c r="L41" s="92"/>
      <c r="M41" s="113">
        <f>DAY($AF$36-WEEKDAY($AF$36,2)+25)</f>
        <v>21</v>
      </c>
      <c r="N41" s="92"/>
      <c r="O41" s="113">
        <f>DAY($AF$36-WEEKDAY($AF$36,2)+26)</f>
        <v>22</v>
      </c>
      <c r="P41" s="92"/>
      <c r="Q41" s="113">
        <f>DAY($AF$36-WEEKDAY($AF$36,2)+27)</f>
        <v>23</v>
      </c>
      <c r="R41" s="92"/>
      <c r="S41" s="93">
        <f t="shared" si="7"/>
        <v>1</v>
      </c>
      <c r="T41" s="94" t="s">
        <v>61</v>
      </c>
      <c r="U41" s="454" t="str">
        <f t="shared" si="5"/>
        <v/>
      </c>
      <c r="V41" s="456"/>
      <c r="W41" s="457" t="str">
        <f t="shared" si="8"/>
        <v/>
      </c>
      <c r="X41" s="458"/>
      <c r="Y41" s="133"/>
      <c r="Z41" s="137" t="s">
        <v>61</v>
      </c>
      <c r="AA41" s="95" t="s">
        <v>98</v>
      </c>
      <c r="AB41" s="130"/>
      <c r="AC41" s="168"/>
      <c r="AE41" s="228">
        <f t="shared" si="6"/>
        <v>1</v>
      </c>
      <c r="AF41" s="228">
        <f t="shared" si="9"/>
        <v>0</v>
      </c>
      <c r="AG41" s="225">
        <f>IF(AA41="",S41-2,0)</f>
        <v>0</v>
      </c>
    </row>
    <row r="42" spans="1:53" ht="18.75" customHeight="1">
      <c r="A42" s="109"/>
      <c r="B42" s="85"/>
      <c r="C42" s="429">
        <f t="shared" si="10"/>
        <v>5</v>
      </c>
      <c r="D42" s="430"/>
      <c r="E42" s="113">
        <f>DAY($AF$36-WEEKDAY($AF$36,2)+28)</f>
        <v>24</v>
      </c>
      <c r="F42" s="92"/>
      <c r="G42" s="113">
        <f>DAY($AF$36-WEEKDAY($AF$36,2)+29)</f>
        <v>25</v>
      </c>
      <c r="H42" s="92"/>
      <c r="I42" s="113">
        <f>DAY($AF$36-WEEKDAY($AF$36,2)+30)</f>
        <v>26</v>
      </c>
      <c r="J42" s="92"/>
      <c r="K42" s="113">
        <f>DAY($AF$36-WEEKDAY($AF$36,2)+31)</f>
        <v>27</v>
      </c>
      <c r="L42" s="92"/>
      <c r="M42" s="113">
        <f>DAY($AF$36-WEEKDAY($AF$36,2)+32)</f>
        <v>28</v>
      </c>
      <c r="N42" s="92"/>
      <c r="O42" s="113">
        <f>DAY($AF$36-WEEKDAY($AF$36,2)+33)</f>
        <v>29</v>
      </c>
      <c r="P42" s="92"/>
      <c r="Q42" s="113">
        <f>DAY($AF$36-WEEKDAY($AF$36,2)+34)</f>
        <v>30</v>
      </c>
      <c r="R42" s="92"/>
      <c r="S42" s="93">
        <f t="shared" si="7"/>
        <v>0</v>
      </c>
      <c r="T42" s="94" t="s">
        <v>61</v>
      </c>
      <c r="U42" s="454" t="str">
        <f t="shared" si="5"/>
        <v/>
      </c>
      <c r="V42" s="456"/>
      <c r="W42" s="457" t="str">
        <f t="shared" si="8"/>
        <v>●</v>
      </c>
      <c r="X42" s="458"/>
      <c r="Y42" s="133"/>
      <c r="Z42" s="137" t="s">
        <v>61</v>
      </c>
      <c r="AA42" s="95"/>
      <c r="AB42" s="232" t="str">
        <f>IF(COUNTIF(E42:R42,1)&gt;0,"○","")</f>
        <v/>
      </c>
      <c r="AC42" s="168"/>
      <c r="AE42" s="228">
        <f t="shared" si="6"/>
        <v>0</v>
      </c>
      <c r="AF42" s="228">
        <f t="shared" si="9"/>
        <v>0</v>
      </c>
      <c r="AG42" s="225">
        <f>IF(AB42="",S42-2,0)</f>
        <v>-2</v>
      </c>
    </row>
    <row r="43" spans="1:53" ht="18.75" customHeight="1" thickBot="1">
      <c r="A43" s="109"/>
      <c r="B43" s="85"/>
      <c r="C43" s="429" t="str">
        <f>IF(DAY(Q43)&gt;=7,"",C42+1)</f>
        <v/>
      </c>
      <c r="D43" s="430"/>
      <c r="E43" s="113">
        <f>DAY($AF$36-WEEKDAY($AF$36,2)+35)</f>
        <v>1</v>
      </c>
      <c r="F43" s="92"/>
      <c r="G43" s="113">
        <f>DAY($AF$36-WEEKDAY($AF$36,2)+36)</f>
        <v>2</v>
      </c>
      <c r="H43" s="92"/>
      <c r="I43" s="113">
        <f>DAY($AF$36-WEEKDAY($AF$36,2)+37)</f>
        <v>3</v>
      </c>
      <c r="J43" s="92"/>
      <c r="K43" s="113">
        <f>DAY($AF$36-WEEKDAY($AF$36,2)+38)</f>
        <v>4</v>
      </c>
      <c r="L43" s="92"/>
      <c r="M43" s="113">
        <f>DAY($AF$36-WEEKDAY($AF$36,2)+39)</f>
        <v>5</v>
      </c>
      <c r="N43" s="92"/>
      <c r="O43" s="113">
        <f>DAY($AF$36-WEEKDAY($AF$36,2)+40)</f>
        <v>6</v>
      </c>
      <c r="P43" s="92"/>
      <c r="Q43" s="113">
        <f>DAY($AF$36-WEEKDAY($AF$36,2)+41)</f>
        <v>7</v>
      </c>
      <c r="R43" s="92"/>
      <c r="S43" s="93">
        <f t="shared" si="7"/>
        <v>0</v>
      </c>
      <c r="T43" s="94" t="s">
        <v>61</v>
      </c>
      <c r="U43" s="454" t="str">
        <f t="shared" si="5"/>
        <v/>
      </c>
      <c r="V43" s="456"/>
      <c r="W43" s="457" t="str">
        <f t="shared" si="8"/>
        <v/>
      </c>
      <c r="X43" s="458"/>
      <c r="Y43" s="133"/>
      <c r="Z43" s="137" t="s">
        <v>61</v>
      </c>
      <c r="AA43" s="95"/>
      <c r="AB43" s="232" t="str">
        <f>IF(COUNTIF(E43:R43,1)&gt;0,"○",IF(AB42="○","○",""))</f>
        <v>○</v>
      </c>
      <c r="AC43" s="168"/>
      <c r="AE43" s="229">
        <f t="shared" si="6"/>
        <v>0</v>
      </c>
      <c r="AF43" s="229">
        <f t="shared" si="9"/>
        <v>0</v>
      </c>
      <c r="AG43" s="226">
        <f>IF(AB43="",S43-2,0)</f>
        <v>0</v>
      </c>
    </row>
    <row r="44" spans="1:53" ht="18.75" customHeight="1">
      <c r="A44" s="109"/>
      <c r="B44" s="85"/>
      <c r="C44" s="425" t="s">
        <v>93</v>
      </c>
      <c r="D44" s="426"/>
      <c r="E44" s="426"/>
      <c r="F44" s="426"/>
      <c r="G44" s="426"/>
      <c r="H44" s="426"/>
      <c r="I44" s="426"/>
      <c r="J44" s="427"/>
      <c r="K44" s="151">
        <v>10</v>
      </c>
      <c r="L44" s="152" t="s">
        <v>85</v>
      </c>
      <c r="M44" s="142"/>
      <c r="N44" s="142"/>
      <c r="O44" s="142"/>
      <c r="P44" s="142"/>
      <c r="Q44" s="465" t="s">
        <v>90</v>
      </c>
      <c r="R44" s="466"/>
      <c r="S44" s="409"/>
      <c r="T44" s="409"/>
      <c r="U44" s="409"/>
      <c r="V44" s="409"/>
      <c r="W44" s="409"/>
      <c r="X44" s="410"/>
      <c r="Y44" s="173">
        <f>SUM(Y38:Y43)</f>
        <v>2</v>
      </c>
      <c r="Z44" s="137" t="s">
        <v>61</v>
      </c>
      <c r="AB44" s="110"/>
      <c r="AC44" s="168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</row>
    <row r="45" spans="1:53" ht="18.75" customHeight="1">
      <c r="A45" s="109"/>
      <c r="B45" s="85"/>
      <c r="C45" s="462" t="s">
        <v>94</v>
      </c>
      <c r="D45" s="463"/>
      <c r="E45" s="463"/>
      <c r="F45" s="463"/>
      <c r="G45" s="463"/>
      <c r="H45" s="463"/>
      <c r="I45" s="463"/>
      <c r="J45" s="464"/>
      <c r="K45" s="173">
        <f>SUMIF(AG38:AG43,"&gt;0")</f>
        <v>1</v>
      </c>
      <c r="L45" s="165" t="s">
        <v>85</v>
      </c>
      <c r="M45" s="163"/>
      <c r="N45" s="163"/>
      <c r="O45" s="163"/>
      <c r="P45" s="163"/>
      <c r="Q45" s="467" t="s">
        <v>95</v>
      </c>
      <c r="R45" s="468"/>
      <c r="S45" s="468"/>
      <c r="T45" s="468"/>
      <c r="U45" s="468"/>
      <c r="V45" s="468"/>
      <c r="W45" s="468"/>
      <c r="X45" s="469"/>
      <c r="Y45" s="164">
        <f>K44+K45-Y44</f>
        <v>9</v>
      </c>
      <c r="Z45" s="137" t="s">
        <v>61</v>
      </c>
      <c r="AA45" s="163"/>
      <c r="AB45" s="110"/>
      <c r="AC45" s="168"/>
    </row>
    <row r="46" spans="1:53" ht="18.75" customHeight="1">
      <c r="A46" s="109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408" t="s">
        <v>92</v>
      </c>
      <c r="R46" s="409"/>
      <c r="S46" s="409"/>
      <c r="T46" s="409"/>
      <c r="U46" s="409"/>
      <c r="V46" s="409"/>
      <c r="W46" s="409"/>
      <c r="X46" s="410"/>
      <c r="Y46" s="133">
        <v>1</v>
      </c>
      <c r="Z46" s="145" t="s">
        <v>91</v>
      </c>
      <c r="AA46" s="163"/>
      <c r="AB46" s="110"/>
      <c r="AC46" s="168"/>
    </row>
    <row r="47" spans="1:53" ht="18.75" customHeight="1" thickBot="1">
      <c r="A47" s="109"/>
      <c r="B47" s="139"/>
      <c r="C47" s="411" t="s">
        <v>96</v>
      </c>
      <c r="D47" s="411"/>
      <c r="E47" s="411"/>
      <c r="F47" s="411"/>
      <c r="G47" s="411"/>
      <c r="H47" s="411"/>
      <c r="I47" s="411"/>
      <c r="J47" s="411"/>
      <c r="K47" s="411"/>
      <c r="L47" s="411"/>
      <c r="M47" s="411"/>
      <c r="N47" s="411"/>
      <c r="O47" s="411"/>
      <c r="P47" s="411"/>
      <c r="Q47" s="411"/>
      <c r="R47" s="411"/>
      <c r="S47" s="411"/>
      <c r="T47" s="411"/>
      <c r="U47" s="411"/>
      <c r="V47" s="411"/>
      <c r="W47" s="411"/>
      <c r="X47" s="411"/>
      <c r="Y47" s="411"/>
      <c r="Z47" s="411"/>
      <c r="AA47" s="150"/>
      <c r="AB47" s="140"/>
      <c r="AC47" s="25"/>
    </row>
    <row r="48" spans="1:53" ht="7.5" customHeight="1">
      <c r="A48" s="168"/>
      <c r="B48" s="453"/>
      <c r="C48" s="453"/>
      <c r="D48" s="331"/>
      <c r="E48" s="331"/>
      <c r="F48" s="331"/>
      <c r="G48" s="331"/>
      <c r="H48" s="331"/>
      <c r="I48" s="331"/>
      <c r="J48" s="331"/>
      <c r="K48" s="331"/>
      <c r="L48" s="331"/>
      <c r="M48" s="331"/>
      <c r="N48" s="331"/>
      <c r="O48" s="331"/>
      <c r="P48" s="331"/>
      <c r="Q48" s="331"/>
      <c r="R48" s="331"/>
      <c r="S48" s="331"/>
      <c r="T48" s="331"/>
      <c r="U48" s="331"/>
      <c r="V48" s="331"/>
      <c r="W48" s="331"/>
      <c r="X48" s="331"/>
      <c r="Y48" s="331"/>
      <c r="Z48" s="331"/>
      <c r="AA48" s="331"/>
      <c r="AB48" s="331"/>
      <c r="AC48" s="168"/>
    </row>
    <row r="49" spans="1:29" ht="15" customHeight="1">
      <c r="A49" s="168"/>
      <c r="B49" s="453"/>
      <c r="C49" s="453"/>
      <c r="D49" s="331"/>
      <c r="E49" s="331"/>
      <c r="F49" s="331"/>
      <c r="G49" s="331"/>
      <c r="H49" s="331"/>
      <c r="I49" s="331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1"/>
      <c r="Z49" s="331"/>
      <c r="AA49" s="331"/>
      <c r="AB49" s="331"/>
      <c r="AC49" s="168"/>
    </row>
    <row r="50" spans="1:29" ht="9.9499999999999993" customHeight="1">
      <c r="A50" s="168"/>
      <c r="AC50" s="168"/>
    </row>
    <row r="51" spans="1:29" ht="9.9499999999999993" customHeight="1">
      <c r="A51" s="168"/>
      <c r="AC51" s="168"/>
    </row>
    <row r="55" spans="1:29">
      <c r="S55" s="168"/>
    </row>
  </sheetData>
  <mergeCells count="239">
    <mergeCell ref="B48:C49"/>
    <mergeCell ref="D48:AB49"/>
    <mergeCell ref="C44:J44"/>
    <mergeCell ref="Q44:X44"/>
    <mergeCell ref="C45:J45"/>
    <mergeCell ref="Q45:X45"/>
    <mergeCell ref="Q46:X46"/>
    <mergeCell ref="C47:Z47"/>
    <mergeCell ref="C42:D42"/>
    <mergeCell ref="U42:V42"/>
    <mergeCell ref="W42:X42"/>
    <mergeCell ref="C43:D43"/>
    <mergeCell ref="U43:V43"/>
    <mergeCell ref="W43:X43"/>
    <mergeCell ref="C40:D40"/>
    <mergeCell ref="U40:V40"/>
    <mergeCell ref="W40:X40"/>
    <mergeCell ref="C41:D41"/>
    <mergeCell ref="U41:V41"/>
    <mergeCell ref="W41:X41"/>
    <mergeCell ref="C38:D38"/>
    <mergeCell ref="U38:V38"/>
    <mergeCell ref="W38:X38"/>
    <mergeCell ref="C39:D39"/>
    <mergeCell ref="U39:V39"/>
    <mergeCell ref="W39:X39"/>
    <mergeCell ref="AB36:AB37"/>
    <mergeCell ref="C37:D37"/>
    <mergeCell ref="E37:F37"/>
    <mergeCell ref="G37:H37"/>
    <mergeCell ref="I37:J37"/>
    <mergeCell ref="K37:L37"/>
    <mergeCell ref="M37:N37"/>
    <mergeCell ref="O37:P37"/>
    <mergeCell ref="Q37:R37"/>
    <mergeCell ref="U37:V37"/>
    <mergeCell ref="C36:D36"/>
    <mergeCell ref="E36:F36"/>
    <mergeCell ref="G36:H36"/>
    <mergeCell ref="J36:K36"/>
    <mergeCell ref="S36:Z36"/>
    <mergeCell ref="AA36:AA37"/>
    <mergeCell ref="W37:X37"/>
    <mergeCell ref="Y37:Z37"/>
    <mergeCell ref="CJ30:CK30"/>
    <mergeCell ref="Q33:V34"/>
    <mergeCell ref="W33:Y33"/>
    <mergeCell ref="Z33:AB33"/>
    <mergeCell ref="W34:Y34"/>
    <mergeCell ref="Z34:AB34"/>
    <mergeCell ref="BX30:BY30"/>
    <mergeCell ref="BZ30:CA30"/>
    <mergeCell ref="CB30:CC30"/>
    <mergeCell ref="CD30:CE30"/>
    <mergeCell ref="CF30:CG30"/>
    <mergeCell ref="CH30:CI30"/>
    <mergeCell ref="BL30:BM30"/>
    <mergeCell ref="BN30:BO30"/>
    <mergeCell ref="BP30:BQ30"/>
    <mergeCell ref="BR30:BS30"/>
    <mergeCell ref="BT30:BU30"/>
    <mergeCell ref="BV30:BW30"/>
    <mergeCell ref="AZ30:BA30"/>
    <mergeCell ref="BB30:BC30"/>
    <mergeCell ref="BD30:BE30"/>
    <mergeCell ref="BF30:BG30"/>
    <mergeCell ref="BH30:BI30"/>
    <mergeCell ref="BJ30:BK30"/>
    <mergeCell ref="AI30:AJ30"/>
    <mergeCell ref="AP30:AQ30"/>
    <mergeCell ref="AR30:AS30"/>
    <mergeCell ref="AT30:AU30"/>
    <mergeCell ref="AV30:AW30"/>
    <mergeCell ref="AX30:AY30"/>
    <mergeCell ref="Q30:R30"/>
    <mergeCell ref="S30:T30"/>
    <mergeCell ref="U30:V30"/>
    <mergeCell ref="W30:X30"/>
    <mergeCell ref="Y30:Z30"/>
    <mergeCell ref="AA30:AB30"/>
    <mergeCell ref="E30:F30"/>
    <mergeCell ref="G30:H30"/>
    <mergeCell ref="I30:J30"/>
    <mergeCell ref="K30:L30"/>
    <mergeCell ref="M30:N30"/>
    <mergeCell ref="O30:P30"/>
    <mergeCell ref="BZ29:CA29"/>
    <mergeCell ref="CB29:CC29"/>
    <mergeCell ref="CD29:CE29"/>
    <mergeCell ref="BB29:BC29"/>
    <mergeCell ref="BD29:BE29"/>
    <mergeCell ref="BF29:BG29"/>
    <mergeCell ref="BH29:BI29"/>
    <mergeCell ref="BJ29:BK29"/>
    <mergeCell ref="BL29:BM29"/>
    <mergeCell ref="AP29:AQ29"/>
    <mergeCell ref="AR29:AS29"/>
    <mergeCell ref="AT29:AU29"/>
    <mergeCell ref="AV29:AW29"/>
    <mergeCell ref="AX29:AY29"/>
    <mergeCell ref="AZ29:BA29"/>
    <mergeCell ref="S29:T29"/>
    <mergeCell ref="U29:V29"/>
    <mergeCell ref="W29:X29"/>
    <mergeCell ref="CF29:CG29"/>
    <mergeCell ref="CH29:CI29"/>
    <mergeCell ref="CJ29:CK29"/>
    <mergeCell ref="BN29:BO29"/>
    <mergeCell ref="BP29:BQ29"/>
    <mergeCell ref="BR29:BS29"/>
    <mergeCell ref="BT29:BU29"/>
    <mergeCell ref="BV29:BW29"/>
    <mergeCell ref="BX29:BY29"/>
    <mergeCell ref="Y29:Z29"/>
    <mergeCell ref="AA29:AB29"/>
    <mergeCell ref="AI29:AJ29"/>
    <mergeCell ref="CF28:CG28"/>
    <mergeCell ref="CH28:CI28"/>
    <mergeCell ref="CJ28:CK28"/>
    <mergeCell ref="E29:F29"/>
    <mergeCell ref="G29:H29"/>
    <mergeCell ref="I29:J29"/>
    <mergeCell ref="K29:L29"/>
    <mergeCell ref="M29:N29"/>
    <mergeCell ref="O29:P29"/>
    <mergeCell ref="Q29:R29"/>
    <mergeCell ref="BT28:BU28"/>
    <mergeCell ref="BV28:BW28"/>
    <mergeCell ref="BX28:BY28"/>
    <mergeCell ref="BZ28:CA28"/>
    <mergeCell ref="CB28:CC28"/>
    <mergeCell ref="CD28:CE28"/>
    <mergeCell ref="BH28:BI28"/>
    <mergeCell ref="BJ28:BK28"/>
    <mergeCell ref="BL28:BM28"/>
    <mergeCell ref="BN28:BO28"/>
    <mergeCell ref="BP28:BQ28"/>
    <mergeCell ref="BR28:BS28"/>
    <mergeCell ref="AV28:AW28"/>
    <mergeCell ref="AX28:AY28"/>
    <mergeCell ref="AZ28:BA28"/>
    <mergeCell ref="BB28:BC28"/>
    <mergeCell ref="BD28:BE28"/>
    <mergeCell ref="BF28:BG28"/>
    <mergeCell ref="AA28:AB28"/>
    <mergeCell ref="AI28:AJ28"/>
    <mergeCell ref="AM28:AO28"/>
    <mergeCell ref="AP28:AQ28"/>
    <mergeCell ref="AR28:AS28"/>
    <mergeCell ref="AT28:AU28"/>
    <mergeCell ref="O28:P28"/>
    <mergeCell ref="Q28:R28"/>
    <mergeCell ref="S28:T28"/>
    <mergeCell ref="U28:V28"/>
    <mergeCell ref="W28:X28"/>
    <mergeCell ref="Y28:Z28"/>
    <mergeCell ref="B28:D28"/>
    <mergeCell ref="E28:F28"/>
    <mergeCell ref="G28:H28"/>
    <mergeCell ref="I28:J28"/>
    <mergeCell ref="K28:L28"/>
    <mergeCell ref="M28:N28"/>
    <mergeCell ref="BZ27:CA27"/>
    <mergeCell ref="CB27:CC27"/>
    <mergeCell ref="CD27:CE27"/>
    <mergeCell ref="CF27:CG27"/>
    <mergeCell ref="CH27:CI27"/>
    <mergeCell ref="CJ27:CK27"/>
    <mergeCell ref="BN27:BO27"/>
    <mergeCell ref="BP27:BQ27"/>
    <mergeCell ref="BR27:BS27"/>
    <mergeCell ref="BT27:BU27"/>
    <mergeCell ref="BV27:BW27"/>
    <mergeCell ref="BX27:BY27"/>
    <mergeCell ref="BB27:BC27"/>
    <mergeCell ref="BD27:BE27"/>
    <mergeCell ref="BF27:BG27"/>
    <mergeCell ref="BH27:BI27"/>
    <mergeCell ref="BJ27:BK27"/>
    <mergeCell ref="BL27:BM27"/>
    <mergeCell ref="AP27:AQ27"/>
    <mergeCell ref="AR27:AS27"/>
    <mergeCell ref="AT27:AU27"/>
    <mergeCell ref="AV27:AW27"/>
    <mergeCell ref="AX27:AY27"/>
    <mergeCell ref="AZ27:BA27"/>
    <mergeCell ref="U27:V27"/>
    <mergeCell ref="W27:X27"/>
    <mergeCell ref="Y27:Z27"/>
    <mergeCell ref="AA27:AB27"/>
    <mergeCell ref="AI27:AJ27"/>
    <mergeCell ref="AM27:AO27"/>
    <mergeCell ref="AI26:AJ26"/>
    <mergeCell ref="B27:D27"/>
    <mergeCell ref="E27:F27"/>
    <mergeCell ref="G27:H27"/>
    <mergeCell ref="I27:J27"/>
    <mergeCell ref="K27:L27"/>
    <mergeCell ref="M27:N27"/>
    <mergeCell ref="O27:P27"/>
    <mergeCell ref="Q27:R27"/>
    <mergeCell ref="S27:T27"/>
    <mergeCell ref="AI20:AJ20"/>
    <mergeCell ref="AI21:AJ21"/>
    <mergeCell ref="AI22:AJ22"/>
    <mergeCell ref="AI23:AJ23"/>
    <mergeCell ref="AI24:AJ24"/>
    <mergeCell ref="AI25:AJ25"/>
    <mergeCell ref="AI14:AJ14"/>
    <mergeCell ref="AI15:AJ15"/>
    <mergeCell ref="AI16:AJ16"/>
    <mergeCell ref="AI17:AJ17"/>
    <mergeCell ref="AI18:AJ18"/>
    <mergeCell ref="AI19:AJ19"/>
    <mergeCell ref="AI8:AJ8"/>
    <mergeCell ref="AI9:AJ9"/>
    <mergeCell ref="AI10:AJ10"/>
    <mergeCell ref="AI11:AJ11"/>
    <mergeCell ref="AI12:AJ12"/>
    <mergeCell ref="AI13:AJ13"/>
    <mergeCell ref="AN5:AQ6"/>
    <mergeCell ref="AR5:BG6"/>
    <mergeCell ref="BJ5:BM6"/>
    <mergeCell ref="A1:J2"/>
    <mergeCell ref="AG1:AJ4"/>
    <mergeCell ref="AM1:BM2"/>
    <mergeCell ref="K3:Q4"/>
    <mergeCell ref="Y3:AB4"/>
    <mergeCell ref="AV3:BB4"/>
    <mergeCell ref="BJ3:BM4"/>
    <mergeCell ref="C7:D7"/>
    <mergeCell ref="AI7:AJ7"/>
    <mergeCell ref="AN7:AO7"/>
    <mergeCell ref="C5:F6"/>
    <mergeCell ref="G5:V6"/>
    <mergeCell ref="Y5:AB6"/>
    <mergeCell ref="AG5:AH6"/>
    <mergeCell ref="AI5:AJ6"/>
    <mergeCell ref="AK5:AK6"/>
  </mergeCells>
  <phoneticPr fontId="2"/>
  <conditionalFormatting sqref="AR31">
    <cfRule type="expression" dxfId="22" priority="23">
      <formula>$AR$29=1</formula>
    </cfRule>
  </conditionalFormatting>
  <conditionalFormatting sqref="BH31">
    <cfRule type="expression" dxfId="21" priority="22">
      <formula>$BH$29=1</formula>
    </cfRule>
  </conditionalFormatting>
  <conditionalFormatting sqref="BF31">
    <cfRule type="expression" dxfId="20" priority="21">
      <formula>$BF$28=1</formula>
    </cfRule>
  </conditionalFormatting>
  <conditionalFormatting sqref="BD31">
    <cfRule type="expression" dxfId="19" priority="20">
      <formula>$BD$29=1</formula>
    </cfRule>
  </conditionalFormatting>
  <conditionalFormatting sqref="BB31">
    <cfRule type="expression" dxfId="18" priority="19">
      <formula>$BB$29=1</formula>
    </cfRule>
  </conditionalFormatting>
  <conditionalFormatting sqref="AZ31">
    <cfRule type="expression" dxfId="17" priority="18">
      <formula>$AZ$29=1</formula>
    </cfRule>
  </conditionalFormatting>
  <conditionalFormatting sqref="AX31">
    <cfRule type="expression" dxfId="16" priority="17">
      <formula>$AX$29=1</formula>
    </cfRule>
  </conditionalFormatting>
  <conditionalFormatting sqref="AV31">
    <cfRule type="expression" dxfId="15" priority="16">
      <formula>$AV$29=1</formula>
    </cfRule>
  </conditionalFormatting>
  <conditionalFormatting sqref="AT31">
    <cfRule type="expression" dxfId="14" priority="15">
      <formula>$AT$29=1</formula>
    </cfRule>
  </conditionalFormatting>
  <conditionalFormatting sqref="BJ31">
    <cfRule type="expression" dxfId="13" priority="14">
      <formula>$BJ$29=1</formula>
    </cfRule>
  </conditionalFormatting>
  <conditionalFormatting sqref="BL31">
    <cfRule type="expression" dxfId="12" priority="13">
      <formula>$BL$29=1</formula>
    </cfRule>
  </conditionalFormatting>
  <conditionalFormatting sqref="BN31">
    <cfRule type="expression" dxfId="11" priority="12">
      <formula>$BN$29=1</formula>
    </cfRule>
  </conditionalFormatting>
  <conditionalFormatting sqref="BP31">
    <cfRule type="expression" dxfId="10" priority="11">
      <formula>$BP$29=1</formula>
    </cfRule>
  </conditionalFormatting>
  <conditionalFormatting sqref="BR31">
    <cfRule type="expression" dxfId="9" priority="10">
      <formula>$BR$29=1</formula>
    </cfRule>
  </conditionalFormatting>
  <conditionalFormatting sqref="BT31">
    <cfRule type="expression" dxfId="8" priority="9">
      <formula>$BT$29=1</formula>
    </cfRule>
  </conditionalFormatting>
  <conditionalFormatting sqref="BV31">
    <cfRule type="expression" dxfId="7" priority="8">
      <formula>$BV$29=1</formula>
    </cfRule>
  </conditionalFormatting>
  <conditionalFormatting sqref="BX31">
    <cfRule type="expression" dxfId="6" priority="7">
      <formula>$BX$29=1</formula>
    </cfRule>
  </conditionalFormatting>
  <conditionalFormatting sqref="BZ31">
    <cfRule type="expression" dxfId="5" priority="6">
      <formula>$BZ$29=1</formula>
    </cfRule>
  </conditionalFormatting>
  <conditionalFormatting sqref="CB31">
    <cfRule type="expression" dxfId="4" priority="5">
      <formula>$CB$29=1</formula>
    </cfRule>
  </conditionalFormatting>
  <conditionalFormatting sqref="CD31">
    <cfRule type="expression" dxfId="3" priority="4">
      <formula>$CD$29=1</formula>
    </cfRule>
  </conditionalFormatting>
  <conditionalFormatting sqref="CF31">
    <cfRule type="expression" dxfId="2" priority="3">
      <formula>$CF$29=1</formula>
    </cfRule>
  </conditionalFormatting>
  <conditionalFormatting sqref="CH31">
    <cfRule type="expression" dxfId="1" priority="2">
      <formula>$CH$29=1</formula>
    </cfRule>
  </conditionalFormatting>
  <conditionalFormatting sqref="CJ31">
    <cfRule type="expression" dxfId="0" priority="1">
      <formula>$CJ$29=1</formula>
    </cfRule>
  </conditionalFormatting>
  <dataValidations count="2">
    <dataValidation type="list" allowBlank="1" showInputMessage="1" showErrorMessage="1" sqref="W34:AB34" xr:uid="{1B7B173B-B1EE-4D9D-8EC6-1A95E38E1046}">
      <formula1>"●"</formula1>
    </dataValidation>
    <dataValidation type="list" allowBlank="1" showInputMessage="1" showErrorMessage="1" sqref="F38:F43 H38:H43 J38:J43 L38:L43 N38:N43 P38:P43 R38:R43 AA38:AA43 AB43" xr:uid="{598AB29F-8975-480D-A181-D6BA26105FFD}">
      <formula1>"○"</formula1>
    </dataValidation>
  </dataValidations>
  <printOptions horizontalCentered="1" verticalCentered="1"/>
  <pageMargins left="0.78740157480314965" right="0.78740157480314965" top="0.78740157480314965" bottom="0.39370078740157483" header="0" footer="0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工事進捗状況報告書</vt:lpstr>
      <vt:lpstr>進捗表</vt:lpstr>
      <vt:lpstr>予定出来高表</vt:lpstr>
      <vt:lpstr>状況写真</vt:lpstr>
      <vt:lpstr>進捗表 (記入例)</vt:lpstr>
      <vt:lpstr>工事進捗状況報告書!Print_Area</vt:lpstr>
      <vt:lpstr>状況写真!Print_Area</vt:lpstr>
      <vt:lpstr>進捗表!Print_Area</vt:lpstr>
      <vt:lpstr>'進捗表 (記入例)'!Print_Area</vt:lpstr>
      <vt:lpstr>予定出来高表!Print_Area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小林 秀成</cp:lastModifiedBy>
  <cp:revision>0</cp:revision>
  <cp:lastPrinted>2024-07-23T02:15:53Z</cp:lastPrinted>
  <dcterms:created xsi:type="dcterms:W3CDTF">1601-01-01T00:00:00Z</dcterms:created>
  <dcterms:modified xsi:type="dcterms:W3CDTF">2024-11-20T07:51:39Z</dcterms:modified>
  <cp:category/>
</cp:coreProperties>
</file>