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100" activeTab="0"/>
  </bookViews>
  <sheets>
    <sheet name="第3表" sheetId="1" r:id="rId1"/>
  </sheets>
  <definedNames>
    <definedName name="_xlnm.Print_Area" localSheetId="0">'第3表'!$A$1:$Z$54</definedName>
  </definedNames>
  <calcPr fullCalcOnLoad="1"/>
</workbook>
</file>

<file path=xl/sharedStrings.xml><?xml version="1.0" encoding="utf-8"?>
<sst xmlns="http://schemas.openxmlformats.org/spreadsheetml/2006/main" count="103" uniqueCount="73">
  <si>
    <t>世   帯</t>
  </si>
  <si>
    <t>有   業</t>
  </si>
  <si>
    <t>世帯主</t>
  </si>
  <si>
    <t>消費支出</t>
  </si>
  <si>
    <t>区            分</t>
  </si>
  <si>
    <t>人   員</t>
  </si>
  <si>
    <t>の年齢</t>
  </si>
  <si>
    <t>食   料</t>
  </si>
  <si>
    <t>住   居</t>
  </si>
  <si>
    <t>被服及</t>
  </si>
  <si>
    <t>保   健</t>
  </si>
  <si>
    <t>教   育</t>
  </si>
  <si>
    <t>その他の</t>
  </si>
  <si>
    <t>消費者</t>
  </si>
  <si>
    <t>家事用品</t>
  </si>
  <si>
    <t>び履物</t>
  </si>
  <si>
    <t>医   療</t>
  </si>
  <si>
    <t>通   信</t>
  </si>
  <si>
    <t xml:space="preserve"> </t>
  </si>
  <si>
    <t>（人）</t>
  </si>
  <si>
    <t>（歳）</t>
  </si>
  <si>
    <t>（円）</t>
  </si>
  <si>
    <t>（％）</t>
  </si>
  <si>
    <t>＊消費者物価総合指数（持家の帰属家賃を除く総合）</t>
  </si>
  <si>
    <t xml:space="preserve"> </t>
  </si>
  <si>
    <t>第 ３ 表　主 要 家 計 指 標 （ 二人以上の世帯のうち勤労者世帯 ）</t>
  </si>
  <si>
    <t>実収入</t>
  </si>
  <si>
    <t>可処分</t>
  </si>
  <si>
    <t>黒   字</t>
  </si>
  <si>
    <t>平均</t>
  </si>
  <si>
    <t>エン</t>
  </si>
  <si>
    <t>平成17年＝１００</t>
  </si>
  <si>
    <t>所   得</t>
  </si>
  <si>
    <t>光 熱・</t>
  </si>
  <si>
    <t>家  具</t>
  </si>
  <si>
    <t>交 通・</t>
  </si>
  <si>
    <t>教　養</t>
  </si>
  <si>
    <t>貯   蓄</t>
  </si>
  <si>
    <t>消費</t>
  </si>
  <si>
    <t>貯蓄</t>
  </si>
  <si>
    <t>ゲル</t>
  </si>
  <si>
    <t>実質金額指数</t>
  </si>
  <si>
    <t>水   道</t>
  </si>
  <si>
    <t>娯　楽</t>
  </si>
  <si>
    <t>純   増</t>
  </si>
  <si>
    <t>性向</t>
  </si>
  <si>
    <t>率</t>
  </si>
  <si>
    <t>係数</t>
  </si>
  <si>
    <t>物価総合</t>
  </si>
  <si>
    <t>支出</t>
  </si>
  <si>
    <t>指数＊</t>
  </si>
  <si>
    <t>全国</t>
  </si>
  <si>
    <t>福井市</t>
  </si>
  <si>
    <t>名目</t>
  </si>
  <si>
    <t>実質</t>
  </si>
  <si>
    <t>実</t>
  </si>
  <si>
    <t>数</t>
  </si>
  <si>
    <t>構</t>
  </si>
  <si>
    <t xml:space="preserve"> </t>
  </si>
  <si>
    <t>成</t>
  </si>
  <si>
    <t>比</t>
  </si>
  <si>
    <t xml:space="preserve"> </t>
  </si>
  <si>
    <t>(％)</t>
  </si>
  <si>
    <t>福</t>
  </si>
  <si>
    <t>井</t>
  </si>
  <si>
    <t>市</t>
  </si>
  <si>
    <t>対</t>
  </si>
  <si>
    <t>前</t>
  </si>
  <si>
    <t>年</t>
  </si>
  <si>
    <t>増</t>
  </si>
  <si>
    <t>加</t>
  </si>
  <si>
    <t>(％)</t>
  </si>
  <si>
    <t>平成17年平均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</si>
</sst>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#,##0_ "/>
    <numFmt numFmtId="180" formatCode="#,##0_);[Red]\(#,##0\)"/>
    <numFmt numFmtId="181" formatCode="#,##0.0_);[Red]\(#,##0.0\)"/>
    <numFmt numFmtId="182" formatCode="#,##0.0_ "/>
    <numFmt numFmtId="183" formatCode="0_ "/>
    <numFmt numFmtId="184" formatCode="#,##0.00_ "/>
    <numFmt numFmtId="185" formatCode="0.0_);[Red]\(0.0\)"/>
    <numFmt numFmtId="186" formatCode="0_);[Red]\(0\)"/>
    <numFmt numFmtId="187" formatCode="#,##0.00_);[Red]\(#,##0.00\)"/>
    <numFmt numFmtId="188" formatCode="#,##0.0"/>
    <numFmt numFmtId="189" formatCode="#,##0.0;[Red]\-#,##0.0"/>
    <numFmt numFmtId="190" formatCode="#,###,###,##0;&quot; -&quot;###,###,##0"/>
    <numFmt numFmtId="191" formatCode="#,##0_ ;[Red]\-#,##0\ "/>
    <numFmt numFmtId="192" formatCode="#,##0.0_ ;[Red]\-#,##0.0\ "/>
    <numFmt numFmtId="193" formatCode="#,##0.00_ ;[Red]\-#,##0.00\ "/>
    <numFmt numFmtId="194" formatCode="\G/&quot;標&quot;&quot;準&quot;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17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Fill="1" applyAlignment="1">
      <alignment/>
    </xf>
    <xf numFmtId="179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177" fontId="4" fillId="0" borderId="7" xfId="0" applyNumberFormat="1" applyFont="1" applyFill="1" applyBorder="1" applyAlignment="1">
      <alignment/>
    </xf>
    <xf numFmtId="178" fontId="4" fillId="0" borderId="7" xfId="0" applyNumberFormat="1" applyFont="1" applyFill="1" applyBorder="1" applyAlignment="1">
      <alignment/>
    </xf>
    <xf numFmtId="180" fontId="4" fillId="0" borderId="7" xfId="0" applyNumberFormat="1" applyFont="1" applyFill="1" applyBorder="1" applyAlignment="1">
      <alignment/>
    </xf>
    <xf numFmtId="179" fontId="4" fillId="0" borderId="7" xfId="0" applyNumberFormat="1" applyFont="1" applyFill="1" applyBorder="1" applyAlignment="1">
      <alignment/>
    </xf>
    <xf numFmtId="182" fontId="4" fillId="0" borderId="7" xfId="0" applyNumberFormat="1" applyFont="1" applyFill="1" applyBorder="1" applyAlignment="1">
      <alignment/>
    </xf>
    <xf numFmtId="182" fontId="4" fillId="0" borderId="7" xfId="0" applyNumberFormat="1" applyFont="1" applyFill="1" applyBorder="1" applyAlignment="1">
      <alignment/>
    </xf>
    <xf numFmtId="178" fontId="4" fillId="0" borderId="7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 quotePrefix="1">
      <alignment horizontal="center"/>
    </xf>
    <xf numFmtId="181" fontId="4" fillId="0" borderId="20" xfId="17" applyNumberFormat="1" applyFont="1" applyFill="1" applyBorder="1" applyAlignment="1">
      <alignment/>
    </xf>
    <xf numFmtId="177" fontId="4" fillId="0" borderId="7" xfId="17" applyNumberFormat="1" applyFont="1" applyFill="1" applyBorder="1" applyAlignment="1">
      <alignment/>
    </xf>
    <xf numFmtId="185" fontId="4" fillId="0" borderId="7" xfId="17" applyNumberFormat="1" applyFont="1" applyFill="1" applyBorder="1" applyAlignment="1">
      <alignment/>
    </xf>
    <xf numFmtId="180" fontId="4" fillId="0" borderId="7" xfId="17" applyNumberFormat="1" applyFont="1" applyFill="1" applyBorder="1" applyAlignment="1">
      <alignment/>
    </xf>
    <xf numFmtId="176" fontId="4" fillId="0" borderId="21" xfId="0" applyNumberFormat="1" applyFont="1" applyFill="1" applyBorder="1" applyAlignment="1">
      <alignment/>
    </xf>
    <xf numFmtId="179" fontId="4" fillId="0" borderId="21" xfId="0" applyNumberFormat="1" applyFont="1" applyFill="1" applyBorder="1" applyAlignment="1">
      <alignment/>
    </xf>
    <xf numFmtId="178" fontId="4" fillId="0" borderId="21" xfId="0" applyNumberFormat="1" applyFont="1" applyFill="1" applyBorder="1" applyAlignment="1">
      <alignment/>
    </xf>
    <xf numFmtId="0" fontId="4" fillId="2" borderId="22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4" fillId="2" borderId="24" xfId="0" applyFont="1" applyFill="1" applyBorder="1" applyAlignment="1">
      <alignment/>
    </xf>
    <xf numFmtId="0" fontId="4" fillId="2" borderId="25" xfId="0" applyFont="1" applyFill="1" applyBorder="1" applyAlignment="1">
      <alignment/>
    </xf>
    <xf numFmtId="177" fontId="4" fillId="0" borderId="7" xfId="21" applyNumberFormat="1" applyFont="1" applyFill="1" applyBorder="1">
      <alignment/>
      <protection/>
    </xf>
    <xf numFmtId="185" fontId="4" fillId="0" borderId="7" xfId="21" applyNumberFormat="1" applyFont="1" applyFill="1" applyBorder="1">
      <alignment/>
      <protection/>
    </xf>
    <xf numFmtId="180" fontId="4" fillId="0" borderId="7" xfId="21" applyNumberFormat="1" applyFont="1" applyFill="1" applyBorder="1">
      <alignment/>
      <protection/>
    </xf>
    <xf numFmtId="178" fontId="4" fillId="0" borderId="20" xfId="0" applyNumberFormat="1" applyFont="1" applyFill="1" applyBorder="1" applyAlignment="1">
      <alignment/>
    </xf>
    <xf numFmtId="0" fontId="4" fillId="0" borderId="0" xfId="21" applyFont="1" applyFill="1">
      <alignment/>
      <protection/>
    </xf>
    <xf numFmtId="178" fontId="4" fillId="0" borderId="10" xfId="0" applyNumberFormat="1" applyFont="1" applyFill="1" applyBorder="1" applyAlignment="1">
      <alignment/>
    </xf>
    <xf numFmtId="193" fontId="4" fillId="0" borderId="13" xfId="17" applyNumberFormat="1" applyFont="1" applyFill="1" applyBorder="1" applyAlignment="1">
      <alignment/>
    </xf>
    <xf numFmtId="191" fontId="4" fillId="0" borderId="13" xfId="17" applyNumberFormat="1" applyFont="1" applyFill="1" applyBorder="1" applyAlignment="1">
      <alignment/>
    </xf>
    <xf numFmtId="192" fontId="4" fillId="0" borderId="13" xfId="17" applyNumberFormat="1" applyFont="1" applyFill="1" applyBorder="1" applyAlignment="1">
      <alignment/>
    </xf>
    <xf numFmtId="38" fontId="4" fillId="0" borderId="0" xfId="17" applyFont="1" applyFill="1" applyBorder="1" applyAlignment="1">
      <alignment/>
    </xf>
    <xf numFmtId="38" fontId="4" fillId="0" borderId="0" xfId="17" applyFont="1" applyFill="1" applyAlignment="1">
      <alignment/>
    </xf>
    <xf numFmtId="0" fontId="4" fillId="0" borderId="7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8" fontId="4" fillId="0" borderId="19" xfId="0" applyNumberFormat="1" applyFont="1" applyFill="1" applyBorder="1" applyAlignment="1">
      <alignment/>
    </xf>
    <xf numFmtId="178" fontId="4" fillId="0" borderId="13" xfId="0" applyNumberFormat="1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/>
    </xf>
    <xf numFmtId="193" fontId="4" fillId="0" borderId="0" xfId="17" applyNumberFormat="1" applyFont="1" applyFill="1" applyBorder="1" applyAlignment="1">
      <alignment/>
    </xf>
    <xf numFmtId="192" fontId="4" fillId="0" borderId="0" xfId="17" applyNumberFormat="1" applyFont="1" applyFill="1" applyBorder="1" applyAlignment="1">
      <alignment/>
    </xf>
    <xf numFmtId="191" fontId="4" fillId="0" borderId="0" xfId="17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176" fontId="4" fillId="0" borderId="7" xfId="0" applyNumberFormat="1" applyFont="1" applyFill="1" applyBorder="1" applyAlignment="1">
      <alignment/>
    </xf>
    <xf numFmtId="179" fontId="4" fillId="0" borderId="19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193" fontId="4" fillId="0" borderId="7" xfId="17" applyNumberFormat="1" applyFont="1" applyFill="1" applyBorder="1" applyAlignment="1">
      <alignment/>
    </xf>
    <xf numFmtId="192" fontId="4" fillId="0" borderId="19" xfId="17" applyNumberFormat="1" applyFont="1" applyFill="1" applyBorder="1" applyAlignment="1">
      <alignment/>
    </xf>
    <xf numFmtId="191" fontId="4" fillId="0" borderId="7" xfId="17" applyNumberFormat="1" applyFont="1" applyFill="1" applyBorder="1" applyAlignment="1">
      <alignment/>
    </xf>
    <xf numFmtId="191" fontId="4" fillId="0" borderId="6" xfId="17" applyNumberFormat="1" applyFont="1" applyFill="1" applyBorder="1" applyAlignment="1">
      <alignment/>
    </xf>
    <xf numFmtId="191" fontId="4" fillId="0" borderId="19" xfId="17" applyNumberFormat="1" applyFont="1" applyFill="1" applyBorder="1" applyAlignment="1">
      <alignment/>
    </xf>
    <xf numFmtId="192" fontId="4" fillId="0" borderId="7" xfId="17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185" fontId="4" fillId="0" borderId="10" xfId="17" applyNumberFormat="1" applyFont="1" applyFill="1" applyBorder="1" applyAlignment="1">
      <alignment/>
    </xf>
    <xf numFmtId="185" fontId="4" fillId="0" borderId="0" xfId="0" applyNumberFormat="1" applyFont="1" applyFill="1" applyAlignment="1">
      <alignment/>
    </xf>
    <xf numFmtId="0" fontId="4" fillId="0" borderId="28" xfId="0" applyFont="1" applyFill="1" applyBorder="1" applyAlignment="1">
      <alignment/>
    </xf>
    <xf numFmtId="185" fontId="4" fillId="0" borderId="20" xfId="17" applyNumberFormat="1" applyFont="1" applyFill="1" applyBorder="1" applyAlignment="1">
      <alignment/>
    </xf>
    <xf numFmtId="185" fontId="4" fillId="0" borderId="29" xfId="17" applyNumberFormat="1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38" fontId="4" fillId="0" borderId="28" xfId="17" applyFont="1" applyFill="1" applyBorder="1" applyAlignment="1">
      <alignment/>
    </xf>
    <xf numFmtId="38" fontId="4" fillId="0" borderId="26" xfId="17" applyFont="1" applyFill="1" applyBorder="1" applyAlignment="1">
      <alignment/>
    </xf>
    <xf numFmtId="178" fontId="4" fillId="0" borderId="14" xfId="0" applyNumberFormat="1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187" fontId="4" fillId="0" borderId="18" xfId="17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78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center"/>
    </xf>
    <xf numFmtId="0" fontId="4" fillId="0" borderId="7" xfId="0" applyFont="1" applyFill="1" applyBorder="1" applyAlignment="1" quotePrefix="1">
      <alignment horizontal="center"/>
    </xf>
    <xf numFmtId="187" fontId="4" fillId="2" borderId="24" xfId="17" applyNumberFormat="1" applyFont="1" applyFill="1" applyBorder="1" applyAlignment="1">
      <alignment horizontal="center"/>
    </xf>
    <xf numFmtId="0" fontId="4" fillId="0" borderId="13" xfId="0" applyFont="1" applyFill="1" applyBorder="1" applyAlignment="1" quotePrefix="1">
      <alignment horizontal="center"/>
    </xf>
    <xf numFmtId="181" fontId="4" fillId="0" borderId="20" xfId="17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 indent="2"/>
    </xf>
    <xf numFmtId="0" fontId="5" fillId="0" borderId="0" xfId="0" applyFont="1" applyFill="1" applyAlignment="1">
      <alignment horizontal="distributed"/>
    </xf>
    <xf numFmtId="0" fontId="4" fillId="0" borderId="4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a10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CE57"/>
  <sheetViews>
    <sheetView tabSelected="1" view="pageBreakPreview" zoomScale="70" zoomScaleNormal="50" zoomScaleSheetLayoutView="70" workbookViewId="0" topLeftCell="A1">
      <pane ySplit="8" topLeftCell="BM9" activePane="bottomLeft" state="frozen"/>
      <selection pane="topLeft" activeCell="I3" sqref="I3"/>
      <selection pane="bottomLeft" activeCell="B4" sqref="B4"/>
    </sheetView>
  </sheetViews>
  <sheetFormatPr defaultColWidth="9.00390625" defaultRowHeight="13.5"/>
  <cols>
    <col min="1" max="1" width="4.125" style="1" customWidth="1"/>
    <col min="2" max="2" width="16.125" style="1" bestFit="1" customWidth="1"/>
    <col min="3" max="5" width="8.375" style="1" customWidth="1"/>
    <col min="6" max="8" width="10.625" style="1" customWidth="1"/>
    <col min="9" max="17" width="8.75390625" style="1" customWidth="1"/>
    <col min="18" max="18" width="9.375" style="1" customWidth="1"/>
    <col min="19" max="19" width="10.625" style="1" customWidth="1"/>
    <col min="20" max="20" width="9.375" style="1" customWidth="1"/>
    <col min="21" max="25" width="8.75390625" style="1" customWidth="1"/>
    <col min="26" max="26" width="9.375" style="1" customWidth="1"/>
    <col min="27" max="16384" width="9.00390625" style="1" customWidth="1"/>
  </cols>
  <sheetData>
    <row r="1" ht="14.25">
      <c r="M1" s="2" t="s">
        <v>24</v>
      </c>
    </row>
    <row r="2" spans="1:26" ht="21">
      <c r="A2" s="107" t="s">
        <v>25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3"/>
      <c r="Y2" s="3"/>
      <c r="Z2" s="3"/>
    </row>
    <row r="3" spans="1:26" ht="12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2:26" ht="18" customHeight="1">
      <c r="L4" s="5"/>
      <c r="M4" s="5"/>
      <c r="N4" s="5"/>
      <c r="O4" s="5"/>
      <c r="P4" s="5"/>
      <c r="Q4" s="5"/>
      <c r="R4" s="5"/>
      <c r="S4" s="5"/>
      <c r="T4" s="6"/>
      <c r="U4" s="115"/>
      <c r="V4" s="115"/>
      <c r="W4" s="115"/>
      <c r="X4" s="115"/>
      <c r="Y4" s="115"/>
      <c r="Z4" s="115"/>
    </row>
    <row r="5" spans="1:27" ht="19.5" customHeight="1">
      <c r="A5" s="7"/>
      <c r="B5" s="8"/>
      <c r="C5" s="9" t="s">
        <v>0</v>
      </c>
      <c r="D5" s="9" t="s">
        <v>1</v>
      </c>
      <c r="E5" s="9" t="s">
        <v>2</v>
      </c>
      <c r="F5" s="9" t="s">
        <v>26</v>
      </c>
      <c r="G5" s="9" t="s">
        <v>27</v>
      </c>
      <c r="H5" s="9" t="s">
        <v>3</v>
      </c>
      <c r="I5" s="10"/>
      <c r="J5" s="10"/>
      <c r="K5" s="10"/>
      <c r="L5" s="8"/>
      <c r="M5" s="8"/>
      <c r="N5" s="8"/>
      <c r="O5" s="8"/>
      <c r="P5" s="8"/>
      <c r="Q5" s="8"/>
      <c r="R5" s="8"/>
      <c r="S5" s="11" t="s">
        <v>28</v>
      </c>
      <c r="T5" s="83"/>
      <c r="U5" s="9" t="s">
        <v>29</v>
      </c>
      <c r="V5" s="9" t="s">
        <v>29</v>
      </c>
      <c r="W5" s="9" t="s">
        <v>30</v>
      </c>
      <c r="X5" s="109" t="s">
        <v>31</v>
      </c>
      <c r="Y5" s="109"/>
      <c r="Z5" s="110"/>
      <c r="AA5" s="5"/>
    </row>
    <row r="6" spans="1:27" ht="19.5" customHeight="1">
      <c r="A6" s="112" t="s">
        <v>4</v>
      </c>
      <c r="B6" s="113"/>
      <c r="C6" s="13" t="s">
        <v>5</v>
      </c>
      <c r="D6" s="13" t="s">
        <v>5</v>
      </c>
      <c r="E6" s="13" t="s">
        <v>6</v>
      </c>
      <c r="F6" s="13"/>
      <c r="G6" s="13" t="s">
        <v>32</v>
      </c>
      <c r="H6" s="13"/>
      <c r="I6" s="14" t="s">
        <v>7</v>
      </c>
      <c r="J6" s="14" t="s">
        <v>8</v>
      </c>
      <c r="K6" s="14" t="s">
        <v>33</v>
      </c>
      <c r="L6" s="14" t="s">
        <v>34</v>
      </c>
      <c r="M6" s="14" t="s">
        <v>9</v>
      </c>
      <c r="N6" s="14" t="s">
        <v>10</v>
      </c>
      <c r="O6" s="14" t="s">
        <v>35</v>
      </c>
      <c r="P6" s="14" t="s">
        <v>11</v>
      </c>
      <c r="Q6" s="14" t="s">
        <v>36</v>
      </c>
      <c r="R6" s="14" t="s">
        <v>12</v>
      </c>
      <c r="S6" s="13"/>
      <c r="T6" s="14" t="s">
        <v>37</v>
      </c>
      <c r="U6" s="13" t="s">
        <v>38</v>
      </c>
      <c r="V6" s="13" t="s">
        <v>39</v>
      </c>
      <c r="W6" s="13" t="s">
        <v>40</v>
      </c>
      <c r="X6" s="111" t="s">
        <v>41</v>
      </c>
      <c r="Y6" s="111"/>
      <c r="Z6" s="15" t="s">
        <v>13</v>
      </c>
      <c r="AA6" s="5"/>
    </row>
    <row r="7" spans="1:27" ht="19.5" customHeight="1">
      <c r="A7" s="114"/>
      <c r="B7" s="113"/>
      <c r="C7" s="13"/>
      <c r="D7" s="13"/>
      <c r="E7" s="13"/>
      <c r="F7" s="13"/>
      <c r="G7" s="13"/>
      <c r="H7" s="13"/>
      <c r="I7" s="13"/>
      <c r="J7" s="13"/>
      <c r="K7" s="13" t="s">
        <v>42</v>
      </c>
      <c r="L7" s="13" t="s">
        <v>14</v>
      </c>
      <c r="M7" s="13" t="s">
        <v>15</v>
      </c>
      <c r="N7" s="13" t="s">
        <v>16</v>
      </c>
      <c r="O7" s="13" t="s">
        <v>17</v>
      </c>
      <c r="P7" s="13"/>
      <c r="Q7" s="13" t="s">
        <v>43</v>
      </c>
      <c r="R7" s="13" t="s">
        <v>3</v>
      </c>
      <c r="S7" s="13"/>
      <c r="T7" s="13" t="s">
        <v>44</v>
      </c>
      <c r="U7" s="13" t="s">
        <v>45</v>
      </c>
      <c r="V7" s="13" t="s">
        <v>46</v>
      </c>
      <c r="W7" s="13" t="s">
        <v>47</v>
      </c>
      <c r="X7" s="13" t="s">
        <v>26</v>
      </c>
      <c r="Y7" s="13" t="s">
        <v>38</v>
      </c>
      <c r="Z7" s="16" t="s">
        <v>48</v>
      </c>
      <c r="AA7" s="5"/>
    </row>
    <row r="8" spans="1:27" ht="19.5" customHeight="1">
      <c r="A8" s="17"/>
      <c r="B8" s="18" t="s">
        <v>18</v>
      </c>
      <c r="C8" s="19" t="s">
        <v>19</v>
      </c>
      <c r="D8" s="19" t="s">
        <v>19</v>
      </c>
      <c r="E8" s="19" t="s">
        <v>20</v>
      </c>
      <c r="F8" s="19" t="s">
        <v>21</v>
      </c>
      <c r="G8" s="19" t="s">
        <v>21</v>
      </c>
      <c r="H8" s="19" t="s">
        <v>21</v>
      </c>
      <c r="I8" s="19" t="s">
        <v>21</v>
      </c>
      <c r="J8" s="19" t="s">
        <v>21</v>
      </c>
      <c r="K8" s="19" t="s">
        <v>21</v>
      </c>
      <c r="L8" s="19" t="s">
        <v>21</v>
      </c>
      <c r="M8" s="19" t="s">
        <v>21</v>
      </c>
      <c r="N8" s="19" t="s">
        <v>21</v>
      </c>
      <c r="O8" s="19" t="s">
        <v>21</v>
      </c>
      <c r="P8" s="19" t="s">
        <v>21</v>
      </c>
      <c r="Q8" s="19" t="s">
        <v>21</v>
      </c>
      <c r="R8" s="19" t="s">
        <v>21</v>
      </c>
      <c r="S8" s="19" t="s">
        <v>21</v>
      </c>
      <c r="T8" s="19" t="s">
        <v>21</v>
      </c>
      <c r="U8" s="19" t="s">
        <v>22</v>
      </c>
      <c r="V8" s="19" t="s">
        <v>22</v>
      </c>
      <c r="W8" s="19" t="s">
        <v>22</v>
      </c>
      <c r="X8" s="20"/>
      <c r="Y8" s="19" t="s">
        <v>49</v>
      </c>
      <c r="Z8" s="21" t="s">
        <v>50</v>
      </c>
      <c r="AA8" s="5"/>
    </row>
    <row r="9" spans="1:27" ht="19.5" customHeight="1">
      <c r="A9" s="17"/>
      <c r="B9" s="22" t="s">
        <v>51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4"/>
      <c r="Y9" s="23"/>
      <c r="Z9" s="25"/>
      <c r="AA9" s="5"/>
    </row>
    <row r="10" spans="1:27" ht="19.5" customHeight="1">
      <c r="A10" s="26"/>
      <c r="B10" s="101" t="s">
        <v>72</v>
      </c>
      <c r="C10" s="27">
        <v>3.46</v>
      </c>
      <c r="D10" s="27">
        <v>1.66</v>
      </c>
      <c r="E10" s="28">
        <v>46.9</v>
      </c>
      <c r="F10" s="29">
        <v>524585</v>
      </c>
      <c r="G10" s="29">
        <v>441156</v>
      </c>
      <c r="H10" s="30">
        <v>329499</v>
      </c>
      <c r="I10" s="30">
        <v>70947</v>
      </c>
      <c r="J10" s="30">
        <v>21839</v>
      </c>
      <c r="K10" s="30">
        <v>21328</v>
      </c>
      <c r="L10" s="30">
        <v>10313</v>
      </c>
      <c r="M10" s="30">
        <v>14971</v>
      </c>
      <c r="N10" s="30">
        <v>12035</v>
      </c>
      <c r="O10" s="30">
        <v>46986</v>
      </c>
      <c r="P10" s="30">
        <v>18561</v>
      </c>
      <c r="Q10" s="30">
        <v>32847</v>
      </c>
      <c r="R10" s="30">
        <v>79671</v>
      </c>
      <c r="S10" s="30">
        <v>111657</v>
      </c>
      <c r="T10" s="30">
        <v>71798</v>
      </c>
      <c r="U10" s="31">
        <v>74.7</v>
      </c>
      <c r="V10" s="31">
        <v>16.3</v>
      </c>
      <c r="W10" s="32">
        <v>21.5</v>
      </c>
      <c r="X10" s="33">
        <v>100</v>
      </c>
      <c r="Y10" s="33">
        <v>100</v>
      </c>
      <c r="Z10" s="36">
        <v>100</v>
      </c>
      <c r="AA10" s="5"/>
    </row>
    <row r="11" spans="1:27" ht="19.5" customHeight="1">
      <c r="A11" s="34" t="s">
        <v>55</v>
      </c>
      <c r="B11" s="102">
        <v>18</v>
      </c>
      <c r="C11" s="37">
        <v>3.43</v>
      </c>
      <c r="D11" s="37">
        <v>1.67</v>
      </c>
      <c r="E11" s="38">
        <v>47</v>
      </c>
      <c r="F11" s="39">
        <v>525719</v>
      </c>
      <c r="G11" s="39">
        <v>441448</v>
      </c>
      <c r="H11" s="39">
        <v>320231</v>
      </c>
      <c r="I11" s="39">
        <v>69403</v>
      </c>
      <c r="J11" s="39">
        <v>20292</v>
      </c>
      <c r="K11" s="39">
        <v>21998</v>
      </c>
      <c r="L11" s="39">
        <v>9954</v>
      </c>
      <c r="M11" s="39">
        <v>14430</v>
      </c>
      <c r="N11" s="39">
        <v>11463</v>
      </c>
      <c r="O11" s="39">
        <v>45769</v>
      </c>
      <c r="P11" s="39">
        <v>18713</v>
      </c>
      <c r="Q11" s="39">
        <v>31421</v>
      </c>
      <c r="R11" s="39">
        <v>76786</v>
      </c>
      <c r="S11" s="39">
        <v>121217</v>
      </c>
      <c r="T11" s="39">
        <v>82158</v>
      </c>
      <c r="U11" s="38">
        <v>72.5</v>
      </c>
      <c r="V11" s="38">
        <v>18.6</v>
      </c>
      <c r="W11" s="38">
        <v>21.7</v>
      </c>
      <c r="X11" s="38">
        <v>99.91642161309282</v>
      </c>
      <c r="Y11" s="38">
        <v>96.8965552121931</v>
      </c>
      <c r="Z11" s="106">
        <v>100.3</v>
      </c>
      <c r="AA11" s="5"/>
    </row>
    <row r="12" spans="1:27" ht="19.5" customHeight="1">
      <c r="A12" s="34"/>
      <c r="B12" s="103">
        <v>19</v>
      </c>
      <c r="C12" s="73">
        <v>3.45</v>
      </c>
      <c r="D12" s="73">
        <v>1.66</v>
      </c>
      <c r="E12" s="28">
        <v>47.4</v>
      </c>
      <c r="F12" s="30">
        <v>528762</v>
      </c>
      <c r="G12" s="30">
        <v>442504</v>
      </c>
      <c r="H12" s="30">
        <v>323459</v>
      </c>
      <c r="I12" s="30">
        <v>70352</v>
      </c>
      <c r="J12" s="30">
        <v>20207</v>
      </c>
      <c r="K12" s="30">
        <v>21555</v>
      </c>
      <c r="L12" s="30">
        <v>9914</v>
      </c>
      <c r="M12" s="30">
        <v>14846</v>
      </c>
      <c r="N12" s="30">
        <v>11697</v>
      </c>
      <c r="O12" s="30">
        <v>46259</v>
      </c>
      <c r="P12" s="30">
        <v>19090</v>
      </c>
      <c r="Q12" s="30">
        <v>33166</v>
      </c>
      <c r="R12" s="30">
        <v>76372</v>
      </c>
      <c r="S12" s="30">
        <v>119046</v>
      </c>
      <c r="T12" s="30">
        <v>80900</v>
      </c>
      <c r="U12" s="28">
        <v>73.1</v>
      </c>
      <c r="V12" s="28">
        <v>18.3</v>
      </c>
      <c r="W12" s="28">
        <v>21.7</v>
      </c>
      <c r="X12" s="28">
        <f>(F12/$F$10)/(Z12/100)*100</f>
        <v>100.39466978393506</v>
      </c>
      <c r="Y12" s="28">
        <f>(H12/$H$10)/(Z12/100)*100</f>
        <v>97.77581076880341</v>
      </c>
      <c r="Z12" s="85">
        <v>100.4</v>
      </c>
      <c r="AA12" s="5"/>
    </row>
    <row r="13" spans="1:35" ht="19.5" customHeight="1">
      <c r="A13" s="34"/>
      <c r="B13" s="103">
        <v>20</v>
      </c>
      <c r="C13" s="73">
        <v>3.45</v>
      </c>
      <c r="D13" s="73">
        <v>1.68</v>
      </c>
      <c r="E13" s="61">
        <v>47.4</v>
      </c>
      <c r="F13" s="74">
        <v>534235</v>
      </c>
      <c r="G13" s="74">
        <v>442749</v>
      </c>
      <c r="H13" s="74">
        <v>324929</v>
      </c>
      <c r="I13" s="30">
        <v>71051</v>
      </c>
      <c r="J13" s="75">
        <v>19156</v>
      </c>
      <c r="K13" s="74">
        <v>22666</v>
      </c>
      <c r="L13" s="74">
        <v>10501</v>
      </c>
      <c r="M13" s="30">
        <v>14263</v>
      </c>
      <c r="N13" s="74">
        <v>11593</v>
      </c>
      <c r="O13" s="30">
        <v>48259</v>
      </c>
      <c r="P13" s="30">
        <v>18789</v>
      </c>
      <c r="Q13" s="75">
        <v>33390</v>
      </c>
      <c r="R13" s="30">
        <v>75260</v>
      </c>
      <c r="S13" s="75">
        <v>117820</v>
      </c>
      <c r="T13" s="30">
        <v>81213</v>
      </c>
      <c r="U13" s="62">
        <v>73.4</v>
      </c>
      <c r="V13" s="28">
        <v>18.3</v>
      </c>
      <c r="W13" s="61">
        <v>21.9</v>
      </c>
      <c r="X13" s="62">
        <f>(F13/$F$10)/(Z13/100)*100</f>
        <v>99.84269544908234</v>
      </c>
      <c r="Y13" s="28">
        <f>(H13/$H$10)/(Z13/100)*100</f>
        <v>96.67945673196425</v>
      </c>
      <c r="Z13" s="85">
        <v>102</v>
      </c>
      <c r="AA13" s="5"/>
      <c r="AB13" s="5"/>
      <c r="AC13" s="5"/>
      <c r="AD13" s="5"/>
      <c r="AE13" s="5"/>
      <c r="AF13" s="5"/>
      <c r="AG13" s="5"/>
      <c r="AH13" s="5"/>
      <c r="AI13" s="5"/>
    </row>
    <row r="14" spans="1:28" ht="19.5" customHeight="1">
      <c r="A14" s="34"/>
      <c r="B14" s="103">
        <v>21</v>
      </c>
      <c r="C14" s="73">
        <v>3.43</v>
      </c>
      <c r="D14" s="73">
        <v>1.67</v>
      </c>
      <c r="E14" s="28">
        <v>47.1</v>
      </c>
      <c r="F14" s="30">
        <v>518226</v>
      </c>
      <c r="G14" s="30">
        <v>427912</v>
      </c>
      <c r="H14" s="30">
        <v>319060</v>
      </c>
      <c r="I14" s="30">
        <v>70134</v>
      </c>
      <c r="J14" s="30">
        <v>19614</v>
      </c>
      <c r="K14" s="30">
        <v>21466</v>
      </c>
      <c r="L14" s="30">
        <v>10152</v>
      </c>
      <c r="M14" s="30">
        <v>13773</v>
      </c>
      <c r="N14" s="30">
        <v>12036</v>
      </c>
      <c r="O14" s="30">
        <v>47093</v>
      </c>
      <c r="P14" s="30">
        <v>19493</v>
      </c>
      <c r="Q14" s="30">
        <v>33243</v>
      </c>
      <c r="R14" s="30">
        <v>72055</v>
      </c>
      <c r="S14" s="30">
        <v>108852</v>
      </c>
      <c r="T14" s="30">
        <v>69519</v>
      </c>
      <c r="U14" s="28">
        <v>74.6</v>
      </c>
      <c r="V14" s="28">
        <v>16.2</v>
      </c>
      <c r="W14" s="28">
        <v>22</v>
      </c>
      <c r="X14" s="28">
        <f>(F14/$F$10)/(Z14/100)*100</f>
        <v>98.29632208203245</v>
      </c>
      <c r="Y14" s="28">
        <f>(H14/$H$10)/(Z14/100)*100</f>
        <v>96.35010631774921</v>
      </c>
      <c r="Z14" s="88">
        <v>100.5</v>
      </c>
      <c r="AA14" s="5"/>
      <c r="AB14" s="86"/>
    </row>
    <row r="15" spans="1:28" ht="19.5" customHeight="1">
      <c r="A15" s="98"/>
      <c r="B15" s="35">
        <v>22</v>
      </c>
      <c r="C15" s="40">
        <v>3.41</v>
      </c>
      <c r="D15" s="40">
        <v>1.66</v>
      </c>
      <c r="E15" s="42">
        <v>47.3</v>
      </c>
      <c r="F15" s="41">
        <v>520692</v>
      </c>
      <c r="G15" s="41">
        <v>429967</v>
      </c>
      <c r="H15" s="41">
        <v>318315</v>
      </c>
      <c r="I15" s="41">
        <v>69597</v>
      </c>
      <c r="J15" s="41">
        <v>20694</v>
      </c>
      <c r="K15" s="41">
        <v>21704</v>
      </c>
      <c r="L15" s="41">
        <v>10638</v>
      </c>
      <c r="M15" s="41">
        <v>13573</v>
      </c>
      <c r="N15" s="41">
        <v>11398</v>
      </c>
      <c r="O15" s="41">
        <v>48002</v>
      </c>
      <c r="P15" s="41">
        <v>18195</v>
      </c>
      <c r="Q15" s="41">
        <v>34160</v>
      </c>
      <c r="R15" s="41">
        <v>70353</v>
      </c>
      <c r="S15" s="41">
        <v>111653</v>
      </c>
      <c r="T15" s="41">
        <v>76832</v>
      </c>
      <c r="U15" s="42">
        <v>74</v>
      </c>
      <c r="V15" s="42">
        <v>17.9</v>
      </c>
      <c r="W15" s="42">
        <v>21.9</v>
      </c>
      <c r="X15" s="28">
        <f>(F15/$F$10)/(Z15/100)*100</f>
        <v>99.55655924759324</v>
      </c>
      <c r="Y15" s="28">
        <f>(H15/$H$10)/(Z15/100)*100</f>
        <v>96.89644534744146</v>
      </c>
      <c r="Z15" s="89">
        <v>99.7</v>
      </c>
      <c r="AA15" s="5"/>
      <c r="AB15" s="86"/>
    </row>
    <row r="16" spans="1:27" ht="19.5" customHeight="1">
      <c r="A16" s="34"/>
      <c r="B16" s="104" t="s">
        <v>52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4"/>
      <c r="O16" s="45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6"/>
      <c r="AA16" s="5"/>
    </row>
    <row r="17" spans="1:27" ht="19.5" customHeight="1">
      <c r="A17" s="34"/>
      <c r="B17" s="14" t="s">
        <v>72</v>
      </c>
      <c r="C17" s="47">
        <v>3.4</v>
      </c>
      <c r="D17" s="47">
        <v>1.58</v>
      </c>
      <c r="E17" s="48">
        <v>48.3</v>
      </c>
      <c r="F17" s="49">
        <v>562716</v>
      </c>
      <c r="G17" s="49">
        <v>471076</v>
      </c>
      <c r="H17" s="49">
        <v>295218</v>
      </c>
      <c r="I17" s="49">
        <v>65934</v>
      </c>
      <c r="J17" s="49">
        <v>15342</v>
      </c>
      <c r="K17" s="49">
        <v>24369</v>
      </c>
      <c r="L17" s="49">
        <v>8047</v>
      </c>
      <c r="M17" s="49">
        <v>14891</v>
      </c>
      <c r="N17" s="49">
        <v>9324</v>
      </c>
      <c r="O17" s="49">
        <v>39793</v>
      </c>
      <c r="P17" s="49">
        <v>12810</v>
      </c>
      <c r="Q17" s="49">
        <v>26927</v>
      </c>
      <c r="R17" s="49">
        <v>77780</v>
      </c>
      <c r="S17" s="49">
        <v>175858</v>
      </c>
      <c r="T17" s="49">
        <v>151082</v>
      </c>
      <c r="U17" s="48">
        <v>62.7</v>
      </c>
      <c r="V17" s="48">
        <v>32.1</v>
      </c>
      <c r="W17" s="48">
        <v>22.3</v>
      </c>
      <c r="X17" s="38">
        <v>100</v>
      </c>
      <c r="Y17" s="38">
        <v>100</v>
      </c>
      <c r="Z17" s="50">
        <v>100</v>
      </c>
      <c r="AA17" s="5"/>
    </row>
    <row r="18" spans="1:35" ht="19.5" customHeight="1">
      <c r="A18" s="34" t="s">
        <v>56</v>
      </c>
      <c r="B18" s="103">
        <v>18</v>
      </c>
      <c r="C18" s="37">
        <v>3.76</v>
      </c>
      <c r="D18" s="37">
        <v>1.77</v>
      </c>
      <c r="E18" s="38">
        <v>48.53</v>
      </c>
      <c r="F18" s="39">
        <v>630393.75</v>
      </c>
      <c r="G18" s="39">
        <v>523646.33</v>
      </c>
      <c r="H18" s="39">
        <v>353918.42</v>
      </c>
      <c r="I18" s="39">
        <v>74975.92</v>
      </c>
      <c r="J18" s="39">
        <v>13298.42</v>
      </c>
      <c r="K18" s="39">
        <v>26237.42</v>
      </c>
      <c r="L18" s="39">
        <v>9666.42</v>
      </c>
      <c r="M18" s="39">
        <v>18994.83</v>
      </c>
      <c r="N18" s="39">
        <v>10674</v>
      </c>
      <c r="O18" s="39">
        <v>49032.33</v>
      </c>
      <c r="P18" s="39">
        <v>16082.58</v>
      </c>
      <c r="Q18" s="39">
        <v>30273.75</v>
      </c>
      <c r="R18" s="39">
        <v>104682.92</v>
      </c>
      <c r="S18" s="39">
        <v>169727.92</v>
      </c>
      <c r="T18" s="39">
        <v>132180.67</v>
      </c>
      <c r="U18" s="38">
        <v>67.6</v>
      </c>
      <c r="V18" s="38">
        <v>25.2</v>
      </c>
      <c r="W18" s="38">
        <v>21.2</v>
      </c>
      <c r="X18" s="38">
        <v>111.46963347169216</v>
      </c>
      <c r="Y18" s="38">
        <v>119.28731711508</v>
      </c>
      <c r="Z18" s="50">
        <v>100.5</v>
      </c>
      <c r="AA18" s="51"/>
      <c r="AB18" s="51"/>
      <c r="AC18" s="51"/>
      <c r="AD18" s="51"/>
      <c r="AE18" s="51"/>
      <c r="AF18" s="51"/>
      <c r="AG18" s="51"/>
      <c r="AH18" s="51"/>
      <c r="AI18" s="51"/>
    </row>
    <row r="19" spans="1:26" ht="19.5" customHeight="1">
      <c r="A19" s="34"/>
      <c r="B19" s="103">
        <v>19</v>
      </c>
      <c r="C19" s="76">
        <v>3.39</v>
      </c>
      <c r="D19" s="76">
        <v>1.88</v>
      </c>
      <c r="E19" s="81">
        <v>48.8</v>
      </c>
      <c r="F19" s="78">
        <v>645763</v>
      </c>
      <c r="G19" s="78">
        <v>546492</v>
      </c>
      <c r="H19" s="78">
        <v>360309</v>
      </c>
      <c r="I19" s="78">
        <v>69510</v>
      </c>
      <c r="J19" s="78">
        <v>18761</v>
      </c>
      <c r="K19" s="78">
        <v>23010</v>
      </c>
      <c r="L19" s="78">
        <v>11307</v>
      </c>
      <c r="M19" s="78">
        <v>15506</v>
      </c>
      <c r="N19" s="78">
        <v>10887</v>
      </c>
      <c r="O19" s="78">
        <v>48931</v>
      </c>
      <c r="P19" s="78">
        <v>10790</v>
      </c>
      <c r="Q19" s="78">
        <v>28967</v>
      </c>
      <c r="R19" s="78">
        <v>122640</v>
      </c>
      <c r="S19" s="78">
        <v>186184</v>
      </c>
      <c r="T19" s="78">
        <v>172072</v>
      </c>
      <c r="U19" s="81">
        <v>65.9</v>
      </c>
      <c r="V19" s="81">
        <v>31.5</v>
      </c>
      <c r="W19" s="81">
        <v>19.3</v>
      </c>
      <c r="X19" s="28">
        <f>(F19/$F$17)/(Z19/100)*100</f>
        <v>114.07380113860444</v>
      </c>
      <c r="Y19" s="28">
        <f>(H19/$H$17)/(Z19/100)*100</f>
        <v>121.3205291552112</v>
      </c>
      <c r="Z19" s="50">
        <v>100.6</v>
      </c>
    </row>
    <row r="20" spans="1:83" ht="19.5" customHeight="1">
      <c r="A20" s="34"/>
      <c r="B20" s="103">
        <v>20</v>
      </c>
      <c r="C20" s="76">
        <v>3.62</v>
      </c>
      <c r="D20" s="69">
        <v>1.91</v>
      </c>
      <c r="E20" s="77">
        <v>48.3</v>
      </c>
      <c r="F20" s="78">
        <v>562723</v>
      </c>
      <c r="G20" s="79">
        <v>475806</v>
      </c>
      <c r="H20" s="80">
        <v>337713</v>
      </c>
      <c r="I20" s="78">
        <v>72798</v>
      </c>
      <c r="J20" s="71">
        <v>11993</v>
      </c>
      <c r="K20" s="80">
        <v>24701</v>
      </c>
      <c r="L20" s="80">
        <v>9531</v>
      </c>
      <c r="M20" s="78">
        <v>10592</v>
      </c>
      <c r="N20" s="80">
        <v>16294</v>
      </c>
      <c r="O20" s="78">
        <v>52382</v>
      </c>
      <c r="P20" s="78">
        <v>16270</v>
      </c>
      <c r="Q20" s="78">
        <v>28414</v>
      </c>
      <c r="R20" s="78">
        <v>94738</v>
      </c>
      <c r="S20" s="78">
        <v>138093</v>
      </c>
      <c r="T20" s="80">
        <v>116397</v>
      </c>
      <c r="U20" s="77">
        <v>71</v>
      </c>
      <c r="V20" s="81">
        <v>24.5</v>
      </c>
      <c r="W20" s="70">
        <v>21.6</v>
      </c>
      <c r="X20" s="28">
        <f>(F20/$F$17)/(Z20/100)*100</f>
        <v>97.65746481129023</v>
      </c>
      <c r="Y20" s="28">
        <f>(H20/$H$17)/(Z20/100)*100</f>
        <v>111.71332762992094</v>
      </c>
      <c r="Z20" s="52">
        <v>102.4</v>
      </c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</row>
    <row r="21" spans="1:45" ht="19.5" customHeight="1">
      <c r="A21" s="34"/>
      <c r="B21" s="103">
        <v>21</v>
      </c>
      <c r="C21" s="76">
        <v>3.7</v>
      </c>
      <c r="D21" s="76">
        <v>1.81</v>
      </c>
      <c r="E21" s="81">
        <v>50.14</v>
      </c>
      <c r="F21" s="78">
        <v>551856</v>
      </c>
      <c r="G21" s="78">
        <v>470391</v>
      </c>
      <c r="H21" s="78">
        <v>334120</v>
      </c>
      <c r="I21" s="78">
        <v>73715</v>
      </c>
      <c r="J21" s="78">
        <v>8998</v>
      </c>
      <c r="K21" s="78">
        <v>22802</v>
      </c>
      <c r="L21" s="78">
        <v>11193</v>
      </c>
      <c r="M21" s="78">
        <v>11952</v>
      </c>
      <c r="N21" s="78">
        <v>14302</v>
      </c>
      <c r="O21" s="78">
        <v>46849</v>
      </c>
      <c r="P21" s="78">
        <v>18027</v>
      </c>
      <c r="Q21" s="78">
        <v>29559</v>
      </c>
      <c r="R21" s="78">
        <v>96724</v>
      </c>
      <c r="S21" s="78">
        <v>136271</v>
      </c>
      <c r="T21" s="78">
        <v>107131</v>
      </c>
      <c r="U21" s="81">
        <v>71</v>
      </c>
      <c r="V21" s="81">
        <v>22.8</v>
      </c>
      <c r="W21" s="81">
        <v>22.1</v>
      </c>
      <c r="X21" s="28">
        <f>(F21/$F$17)/(Z21/100)*100</f>
        <v>96.81152460489066</v>
      </c>
      <c r="Y21" s="28">
        <f>(H21/$H$17)/(Z21/100)*100</f>
        <v>111.72495635045863</v>
      </c>
      <c r="Z21" s="50">
        <v>101.3</v>
      </c>
      <c r="AA21" s="51"/>
      <c r="AB21" s="86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</row>
    <row r="22" spans="1:45" ht="19.5" customHeight="1">
      <c r="A22" s="34"/>
      <c r="B22" s="35">
        <v>22</v>
      </c>
      <c r="C22" s="53">
        <v>3.47</v>
      </c>
      <c r="D22" s="53">
        <v>1.89</v>
      </c>
      <c r="E22" s="55">
        <v>50.5</v>
      </c>
      <c r="F22" s="54">
        <v>634573</v>
      </c>
      <c r="G22" s="54">
        <v>529039</v>
      </c>
      <c r="H22" s="54">
        <v>365286</v>
      </c>
      <c r="I22" s="54">
        <v>74107</v>
      </c>
      <c r="J22" s="54">
        <v>13524</v>
      </c>
      <c r="K22" s="54">
        <v>25437</v>
      </c>
      <c r="L22" s="54">
        <v>10671</v>
      </c>
      <c r="M22" s="54">
        <v>12644</v>
      </c>
      <c r="N22" s="54">
        <v>12201</v>
      </c>
      <c r="O22" s="54">
        <v>49479</v>
      </c>
      <c r="P22" s="54">
        <v>17524</v>
      </c>
      <c r="Q22" s="54">
        <v>29107</v>
      </c>
      <c r="R22" s="54">
        <v>120591</v>
      </c>
      <c r="S22" s="54">
        <v>163754</v>
      </c>
      <c r="T22" s="54">
        <v>129018</v>
      </c>
      <c r="U22" s="55">
        <v>69</v>
      </c>
      <c r="V22" s="55">
        <v>24.4</v>
      </c>
      <c r="W22" s="55">
        <v>20.3</v>
      </c>
      <c r="X22" s="63">
        <f>(F22/$F$17)/(Z22/100)*100</f>
        <v>113.10900122655588</v>
      </c>
      <c r="Y22" s="63">
        <f>(H22/$H$17)/(Z22/100)*100</f>
        <v>124.10664507800988</v>
      </c>
      <c r="Z22" s="93">
        <v>99.7</v>
      </c>
      <c r="AA22" s="51"/>
      <c r="AB22" s="86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</row>
    <row r="23" spans="1:27" s="57" customFormat="1" ht="19.5" customHeight="1">
      <c r="A23" s="99"/>
      <c r="B23" s="22" t="s">
        <v>51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2"/>
      <c r="AA23" s="56"/>
    </row>
    <row r="24" spans="1:27" s="57" customFormat="1" ht="19.5" customHeight="1">
      <c r="A24" s="34"/>
      <c r="B24" s="101" t="s">
        <v>72</v>
      </c>
      <c r="C24" s="58"/>
      <c r="D24" s="58"/>
      <c r="E24" s="58"/>
      <c r="F24" s="29"/>
      <c r="G24" s="29"/>
      <c r="H24" s="28">
        <f aca="true" t="shared" si="0" ref="H24:H29">SUM(I24:R24)</f>
        <v>99.99969650894236</v>
      </c>
      <c r="I24" s="28">
        <f>I10/$H$10*100</f>
        <v>21.531780066100353</v>
      </c>
      <c r="J24" s="28">
        <f aca="true" t="shared" si="1" ref="J24:R24">J10/$H$10*100</f>
        <v>6.627941207712315</v>
      </c>
      <c r="K24" s="28">
        <f t="shared" si="1"/>
        <v>6.472857277260326</v>
      </c>
      <c r="L24" s="28">
        <f t="shared" si="1"/>
        <v>3.129903277399931</v>
      </c>
      <c r="M24" s="28">
        <f t="shared" si="1"/>
        <v>4.543564623868358</v>
      </c>
      <c r="N24" s="28">
        <f t="shared" si="1"/>
        <v>3.6525148786491006</v>
      </c>
      <c r="O24" s="28">
        <f t="shared" si="1"/>
        <v>14.259830834084475</v>
      </c>
      <c r="P24" s="28">
        <f t="shared" si="1"/>
        <v>5.63309752078155</v>
      </c>
      <c r="Q24" s="28">
        <f t="shared" si="1"/>
        <v>9.968770770169257</v>
      </c>
      <c r="R24" s="28">
        <f t="shared" si="1"/>
        <v>24.1794360529167</v>
      </c>
      <c r="S24" s="28"/>
      <c r="T24" s="28"/>
      <c r="U24" s="28"/>
      <c r="V24" s="28"/>
      <c r="W24" s="28"/>
      <c r="X24" s="58"/>
      <c r="Y24" s="28"/>
      <c r="Z24" s="52"/>
      <c r="AA24" s="56"/>
    </row>
    <row r="25" spans="1:27" ht="19.5" customHeight="1">
      <c r="A25" s="34" t="s">
        <v>57</v>
      </c>
      <c r="B25" s="102">
        <v>18</v>
      </c>
      <c r="C25" s="58"/>
      <c r="D25" s="58"/>
      <c r="E25" s="58"/>
      <c r="F25" s="29"/>
      <c r="G25" s="29"/>
      <c r="H25" s="28">
        <f t="shared" si="0"/>
        <v>99.99937545084643</v>
      </c>
      <c r="I25" s="28">
        <f>I11/$H$11*100</f>
        <v>21.672792452948027</v>
      </c>
      <c r="J25" s="28">
        <f aca="true" t="shared" si="2" ref="J25:R25">J11/$H$11*100</f>
        <v>6.3366757122202415</v>
      </c>
      <c r="K25" s="28">
        <f t="shared" si="2"/>
        <v>6.869416140223776</v>
      </c>
      <c r="L25" s="28">
        <f t="shared" si="2"/>
        <v>3.1083811373664636</v>
      </c>
      <c r="M25" s="28">
        <f t="shared" si="2"/>
        <v>4.506122143077965</v>
      </c>
      <c r="N25" s="28">
        <f t="shared" si="2"/>
        <v>3.5796034737423925</v>
      </c>
      <c r="O25" s="28">
        <f t="shared" si="2"/>
        <v>14.292495105096009</v>
      </c>
      <c r="P25" s="28">
        <f t="shared" si="2"/>
        <v>5.843594155469021</v>
      </c>
      <c r="Q25" s="28">
        <f t="shared" si="2"/>
        <v>9.811979477314814</v>
      </c>
      <c r="R25" s="28">
        <f t="shared" si="2"/>
        <v>23.97831565338771</v>
      </c>
      <c r="S25" s="28"/>
      <c r="T25" s="28"/>
      <c r="U25" s="28"/>
      <c r="V25" s="28"/>
      <c r="W25" s="28"/>
      <c r="X25" s="58"/>
      <c r="Y25" s="28"/>
      <c r="Z25" s="52"/>
      <c r="AA25" s="5"/>
    </row>
    <row r="26" spans="1:27" ht="19.5" customHeight="1">
      <c r="A26" s="34"/>
      <c r="B26" s="103">
        <v>19</v>
      </c>
      <c r="C26" s="58"/>
      <c r="D26" s="58"/>
      <c r="E26" s="58"/>
      <c r="F26" s="58"/>
      <c r="G26" s="58"/>
      <c r="H26" s="28">
        <f t="shared" si="0"/>
        <v>99.99969084180685</v>
      </c>
      <c r="I26" s="28">
        <f>I12/$H$12*100</f>
        <v>21.749897204900776</v>
      </c>
      <c r="J26" s="28">
        <f aca="true" t="shared" si="3" ref="J26:R26">J12/$H$12*100</f>
        <v>6.247159609100381</v>
      </c>
      <c r="K26" s="28">
        <f t="shared" si="3"/>
        <v>6.663904853474474</v>
      </c>
      <c r="L26" s="28">
        <f t="shared" si="3"/>
        <v>3.0649943269471556</v>
      </c>
      <c r="M26" s="28">
        <f t="shared" si="3"/>
        <v>4.589762535591837</v>
      </c>
      <c r="N26" s="28">
        <f t="shared" si="3"/>
        <v>3.6162233853440466</v>
      </c>
      <c r="O26" s="28">
        <f t="shared" si="3"/>
        <v>14.30134885719674</v>
      </c>
      <c r="P26" s="28">
        <f t="shared" si="3"/>
        <v>5.901829907345289</v>
      </c>
      <c r="Q26" s="28">
        <f t="shared" si="3"/>
        <v>10.253540634207118</v>
      </c>
      <c r="R26" s="28">
        <f t="shared" si="3"/>
        <v>23.611029527699028</v>
      </c>
      <c r="S26" s="28"/>
      <c r="T26" s="58"/>
      <c r="U26" s="58"/>
      <c r="V26" s="58"/>
      <c r="W26" s="58"/>
      <c r="X26" s="58"/>
      <c r="Y26" s="58"/>
      <c r="Z26" s="59"/>
      <c r="AA26" s="5"/>
    </row>
    <row r="27" spans="1:27" ht="19.5" customHeight="1">
      <c r="A27" s="34" t="s">
        <v>58</v>
      </c>
      <c r="B27" s="103">
        <v>20</v>
      </c>
      <c r="C27" s="58"/>
      <c r="D27" s="58"/>
      <c r="E27" s="58"/>
      <c r="F27" s="12"/>
      <c r="G27" s="12"/>
      <c r="H27" s="28">
        <f t="shared" si="0"/>
        <v>99.99969224045869</v>
      </c>
      <c r="I27" s="28">
        <f>I13/$H$13*100</f>
        <v>21.866623169984827</v>
      </c>
      <c r="J27" s="28">
        <f aca="true" t="shared" si="4" ref="J27:R27">J13/$H$13*100</f>
        <v>5.895441773433581</v>
      </c>
      <c r="K27" s="28">
        <f t="shared" si="4"/>
        <v>6.975677763449861</v>
      </c>
      <c r="L27" s="28">
        <f t="shared" si="4"/>
        <v>3.2317829433507015</v>
      </c>
      <c r="M27" s="28">
        <f t="shared" si="4"/>
        <v>4.389574337778407</v>
      </c>
      <c r="N27" s="28">
        <f t="shared" si="4"/>
        <v>3.5678563624668773</v>
      </c>
      <c r="O27" s="28">
        <f t="shared" si="4"/>
        <v>14.852167704329252</v>
      </c>
      <c r="P27" s="28">
        <f t="shared" si="4"/>
        <v>5.78249402177091</v>
      </c>
      <c r="Q27" s="28">
        <f t="shared" si="4"/>
        <v>10.276091084513848</v>
      </c>
      <c r="R27" s="28">
        <f t="shared" si="4"/>
        <v>23.16198307938042</v>
      </c>
      <c r="S27" s="61"/>
      <c r="T27" s="58"/>
      <c r="U27" s="82"/>
      <c r="V27" s="58"/>
      <c r="W27" s="5"/>
      <c r="X27" s="58"/>
      <c r="Y27" s="5"/>
      <c r="Z27" s="59"/>
      <c r="AA27" s="5"/>
    </row>
    <row r="28" spans="1:36" ht="19.5" customHeight="1">
      <c r="A28" s="34" t="s">
        <v>59</v>
      </c>
      <c r="B28" s="103">
        <v>21</v>
      </c>
      <c r="C28" s="58"/>
      <c r="D28" s="58"/>
      <c r="E28" s="58"/>
      <c r="F28" s="58"/>
      <c r="G28" s="58"/>
      <c r="H28" s="28">
        <f t="shared" si="0"/>
        <v>99.99968657932678</v>
      </c>
      <c r="I28" s="28">
        <f>I14/$H$14*100</f>
        <v>21.981445496144925</v>
      </c>
      <c r="J28" s="28">
        <f aca="true" t="shared" si="5" ref="J28:R28">J14/$H$14*100</f>
        <v>6.1474330846862655</v>
      </c>
      <c r="K28" s="28">
        <f t="shared" si="5"/>
        <v>6.727888171503793</v>
      </c>
      <c r="L28" s="28">
        <f t="shared" si="5"/>
        <v>3.1818466746066574</v>
      </c>
      <c r="M28" s="28">
        <f t="shared" si="5"/>
        <v>4.316742932363819</v>
      </c>
      <c r="N28" s="28">
        <f t="shared" si="5"/>
        <v>3.772331222967467</v>
      </c>
      <c r="O28" s="28">
        <f t="shared" si="5"/>
        <v>14.759919764307652</v>
      </c>
      <c r="P28" s="28">
        <f t="shared" si="5"/>
        <v>6.109509183225725</v>
      </c>
      <c r="Q28" s="28">
        <f t="shared" si="5"/>
        <v>10.419043440105309</v>
      </c>
      <c r="R28" s="28">
        <f t="shared" si="5"/>
        <v>22.58352660941516</v>
      </c>
      <c r="S28" s="28"/>
      <c r="T28" s="58"/>
      <c r="U28" s="58"/>
      <c r="V28" s="58"/>
      <c r="W28" s="58"/>
      <c r="X28" s="58"/>
      <c r="Y28" s="58"/>
      <c r="Z28" s="72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9.5" customHeight="1">
      <c r="A29" s="34"/>
      <c r="B29" s="35">
        <v>22</v>
      </c>
      <c r="C29" s="60"/>
      <c r="D29" s="60"/>
      <c r="E29" s="60"/>
      <c r="F29" s="60"/>
      <c r="G29" s="60"/>
      <c r="H29" s="42">
        <f t="shared" si="0"/>
        <v>99.9996858457817</v>
      </c>
      <c r="I29" s="42">
        <f>I15/$H15*100</f>
        <v>21.864191131426416</v>
      </c>
      <c r="J29" s="42">
        <f aca="true" t="shared" si="6" ref="J29:R29">J15/$H15*100</f>
        <v>6.501107393619527</v>
      </c>
      <c r="K29" s="42">
        <f t="shared" si="6"/>
        <v>6.818403154108352</v>
      </c>
      <c r="L29" s="42">
        <f t="shared" si="6"/>
        <v>3.341972574336742</v>
      </c>
      <c r="M29" s="42">
        <f t="shared" si="6"/>
        <v>4.264015205064166</v>
      </c>
      <c r="N29" s="42">
        <f t="shared" si="6"/>
        <v>3.5807297802491242</v>
      </c>
      <c r="O29" s="42">
        <f t="shared" si="6"/>
        <v>15.080030787113394</v>
      </c>
      <c r="P29" s="42">
        <f t="shared" si="6"/>
        <v>5.716036002073418</v>
      </c>
      <c r="Q29" s="42">
        <f t="shared" si="6"/>
        <v>10.731508097324976</v>
      </c>
      <c r="R29" s="42">
        <f t="shared" si="6"/>
        <v>22.101691720465578</v>
      </c>
      <c r="S29" s="42"/>
      <c r="T29" s="60"/>
      <c r="U29" s="60"/>
      <c r="V29" s="60"/>
      <c r="W29" s="60"/>
      <c r="X29" s="60"/>
      <c r="Y29" s="60"/>
      <c r="Z29" s="94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7" ht="19.5" customHeight="1">
      <c r="A30" s="34"/>
      <c r="B30" s="104" t="s">
        <v>52</v>
      </c>
      <c r="C30" s="45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6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27" ht="19.5" customHeight="1">
      <c r="A31" s="34" t="s">
        <v>60</v>
      </c>
      <c r="B31" s="14" t="s">
        <v>72</v>
      </c>
      <c r="C31" s="58"/>
      <c r="D31" s="58"/>
      <c r="E31" s="58"/>
      <c r="F31" s="29"/>
      <c r="G31" s="29"/>
      <c r="H31" s="28">
        <f aca="true" t="shared" si="7" ref="H31:H36">SUM(I31:R31)</f>
        <v>99.99966126726689</v>
      </c>
      <c r="I31" s="28">
        <f>I17/$H$17*100</f>
        <v>22.334004024144868</v>
      </c>
      <c r="J31" s="28">
        <f aca="true" t="shared" si="8" ref="J31:R31">J17/$H$17*100</f>
        <v>5.1968375912037885</v>
      </c>
      <c r="K31" s="28">
        <f t="shared" si="8"/>
        <v>8.254577972887832</v>
      </c>
      <c r="L31" s="28">
        <f t="shared" si="8"/>
        <v>2.725782303247092</v>
      </c>
      <c r="M31" s="28">
        <f t="shared" si="8"/>
        <v>5.0440691285761705</v>
      </c>
      <c r="N31" s="28">
        <f t="shared" si="8"/>
        <v>3.158344003414426</v>
      </c>
      <c r="O31" s="28">
        <f t="shared" si="8"/>
        <v>13.479191648205733</v>
      </c>
      <c r="P31" s="28">
        <f t="shared" si="8"/>
        <v>4.339166310997297</v>
      </c>
      <c r="Q31" s="28">
        <f t="shared" si="8"/>
        <v>9.121056304154894</v>
      </c>
      <c r="R31" s="28">
        <f t="shared" si="8"/>
        <v>26.346631980434797</v>
      </c>
      <c r="S31" s="28"/>
      <c r="T31" s="28"/>
      <c r="U31" s="28"/>
      <c r="V31" s="28"/>
      <c r="W31" s="28"/>
      <c r="X31" s="28"/>
      <c r="Y31" s="28"/>
      <c r="Z31" s="52"/>
      <c r="AA31" s="61"/>
    </row>
    <row r="32" spans="1:27" ht="19.5" customHeight="1">
      <c r="A32" s="34"/>
      <c r="B32" s="103">
        <v>18</v>
      </c>
      <c r="C32" s="58"/>
      <c r="D32" s="58"/>
      <c r="E32" s="58"/>
      <c r="F32" s="29"/>
      <c r="G32" s="29"/>
      <c r="H32" s="28">
        <f t="shared" si="7"/>
        <v>100.00004803366834</v>
      </c>
      <c r="I32" s="28">
        <f>I18/$H$18*100</f>
        <v>21.184520432703106</v>
      </c>
      <c r="J32" s="28">
        <f aca="true" t="shared" si="9" ref="J32:R32">J18/$H$18*100</f>
        <v>3.7574817383056813</v>
      </c>
      <c r="K32" s="28">
        <f t="shared" si="9"/>
        <v>7.413408999735023</v>
      </c>
      <c r="L32" s="28">
        <f t="shared" si="9"/>
        <v>2.731256542114988</v>
      </c>
      <c r="M32" s="28">
        <f t="shared" si="9"/>
        <v>5.367008024052549</v>
      </c>
      <c r="N32" s="28">
        <f t="shared" si="9"/>
        <v>3.0159492687608633</v>
      </c>
      <c r="O32" s="28">
        <f t="shared" si="9"/>
        <v>13.854133390401099</v>
      </c>
      <c r="P32" s="28">
        <f t="shared" si="9"/>
        <v>4.544148903015559</v>
      </c>
      <c r="Q32" s="28">
        <f t="shared" si="9"/>
        <v>8.55387803776927</v>
      </c>
      <c r="R32" s="28">
        <f t="shared" si="9"/>
        <v>29.578262696810185</v>
      </c>
      <c r="S32" s="28"/>
      <c r="T32" s="28"/>
      <c r="U32" s="28"/>
      <c r="V32" s="28"/>
      <c r="W32" s="28"/>
      <c r="X32" s="28"/>
      <c r="Y32" s="28"/>
      <c r="Z32" s="52"/>
      <c r="AA32" s="61"/>
    </row>
    <row r="33" spans="1:27" ht="19.5" customHeight="1">
      <c r="A33" s="34" t="s">
        <v>61</v>
      </c>
      <c r="B33" s="103">
        <v>19</v>
      </c>
      <c r="C33" s="58"/>
      <c r="D33" s="58"/>
      <c r="E33" s="58"/>
      <c r="F33" s="58"/>
      <c r="G33" s="58"/>
      <c r="H33" s="28">
        <f t="shared" si="7"/>
        <v>100</v>
      </c>
      <c r="I33" s="28">
        <f>I19/$H$19*100</f>
        <v>19.291774560169188</v>
      </c>
      <c r="J33" s="28">
        <f aca="true" t="shared" si="10" ref="J33:R33">J19/$H$19*100</f>
        <v>5.206919616218301</v>
      </c>
      <c r="K33" s="28">
        <f t="shared" si="10"/>
        <v>6.386185191044354</v>
      </c>
      <c r="L33" s="28">
        <f t="shared" si="10"/>
        <v>3.1381397633697747</v>
      </c>
      <c r="M33" s="28">
        <f t="shared" si="10"/>
        <v>4.3035283603795635</v>
      </c>
      <c r="N33" s="28">
        <f t="shared" si="10"/>
        <v>3.021573149713163</v>
      </c>
      <c r="O33" s="28">
        <f t="shared" si="10"/>
        <v>13.580288030551554</v>
      </c>
      <c r="P33" s="28">
        <f t="shared" si="10"/>
        <v>2.994651812749612</v>
      </c>
      <c r="Q33" s="28">
        <f t="shared" si="10"/>
        <v>8.039488328073958</v>
      </c>
      <c r="R33" s="28">
        <f t="shared" si="10"/>
        <v>34.03745118773053</v>
      </c>
      <c r="S33" s="58"/>
      <c r="T33" s="58"/>
      <c r="U33" s="58"/>
      <c r="V33" s="58"/>
      <c r="W33" s="58"/>
      <c r="X33" s="58"/>
      <c r="Y33" s="58"/>
      <c r="Z33" s="59"/>
      <c r="AA33" s="5"/>
    </row>
    <row r="34" spans="1:27" ht="19.5" customHeight="1">
      <c r="A34" s="34" t="s">
        <v>62</v>
      </c>
      <c r="B34" s="103">
        <v>20</v>
      </c>
      <c r="C34" s="82"/>
      <c r="D34" s="82"/>
      <c r="E34" s="82"/>
      <c r="F34" s="82"/>
      <c r="G34" s="58"/>
      <c r="H34" s="28">
        <f t="shared" si="7"/>
        <v>100</v>
      </c>
      <c r="I34" s="28">
        <f>I20/$H$20*100</f>
        <v>21.556173437208518</v>
      </c>
      <c r="J34" s="28">
        <f aca="true" t="shared" si="11" ref="J34:R34">J20/$H$20*100</f>
        <v>3.5512402542987687</v>
      </c>
      <c r="K34" s="28">
        <f t="shared" si="11"/>
        <v>7.314198742719409</v>
      </c>
      <c r="L34" s="28">
        <f t="shared" si="11"/>
        <v>2.8222188663154806</v>
      </c>
      <c r="M34" s="28">
        <f t="shared" si="11"/>
        <v>3.1363909591872385</v>
      </c>
      <c r="N34" s="28">
        <f t="shared" si="11"/>
        <v>4.82480686263188</v>
      </c>
      <c r="O34" s="28">
        <f t="shared" si="11"/>
        <v>15.510803552128582</v>
      </c>
      <c r="P34" s="28">
        <f t="shared" si="11"/>
        <v>4.817700236591425</v>
      </c>
      <c r="Q34" s="28">
        <f t="shared" si="11"/>
        <v>8.413653013061387</v>
      </c>
      <c r="R34" s="28">
        <f t="shared" si="11"/>
        <v>28.052814075857313</v>
      </c>
      <c r="S34" s="82"/>
      <c r="T34" s="82"/>
      <c r="U34" s="58"/>
      <c r="V34" s="58"/>
      <c r="W34" s="58"/>
      <c r="X34" s="58"/>
      <c r="Y34" s="58"/>
      <c r="Z34" s="72"/>
      <c r="AA34" s="5"/>
    </row>
    <row r="35" spans="1:27" ht="19.5" customHeight="1">
      <c r="A35" s="34"/>
      <c r="B35" s="103">
        <v>21</v>
      </c>
      <c r="C35" s="58"/>
      <c r="D35" s="58"/>
      <c r="E35" s="58"/>
      <c r="F35" s="58"/>
      <c r="G35" s="58"/>
      <c r="H35" s="28">
        <f t="shared" si="7"/>
        <v>100.00029929366694</v>
      </c>
      <c r="I35" s="28">
        <f>I21/$H$21*100</f>
        <v>22.062432658924937</v>
      </c>
      <c r="J35" s="28">
        <f aca="true" t="shared" si="12" ref="J35:R35">J21/$H$21*100</f>
        <v>2.693044415180175</v>
      </c>
      <c r="K35" s="28">
        <f t="shared" si="12"/>
        <v>6.824494193702861</v>
      </c>
      <c r="L35" s="28">
        <f t="shared" si="12"/>
        <v>3.349994014126661</v>
      </c>
      <c r="M35" s="28">
        <f t="shared" si="12"/>
        <v>3.5771579073386808</v>
      </c>
      <c r="N35" s="28">
        <f t="shared" si="12"/>
        <v>4.2804980246617985</v>
      </c>
      <c r="O35" s="28">
        <f t="shared" si="12"/>
        <v>14.021609002753502</v>
      </c>
      <c r="P35" s="28">
        <f t="shared" si="12"/>
        <v>5.395366934035676</v>
      </c>
      <c r="Q35" s="28">
        <f t="shared" si="12"/>
        <v>8.846821501257034</v>
      </c>
      <c r="R35" s="28">
        <f t="shared" si="12"/>
        <v>28.94888064168562</v>
      </c>
      <c r="S35" s="58"/>
      <c r="T35" s="58"/>
      <c r="U35" s="58"/>
      <c r="V35" s="58"/>
      <c r="W35" s="58"/>
      <c r="X35" s="58"/>
      <c r="Y35" s="58"/>
      <c r="Z35" s="72"/>
      <c r="AA35" s="5"/>
    </row>
    <row r="36" spans="1:27" ht="19.5" customHeight="1">
      <c r="A36" s="26"/>
      <c r="B36" s="105">
        <v>22</v>
      </c>
      <c r="C36" s="20"/>
      <c r="D36" s="20"/>
      <c r="E36" s="20"/>
      <c r="F36" s="20"/>
      <c r="G36" s="20"/>
      <c r="H36" s="63">
        <f t="shared" si="7"/>
        <v>99.99972624190363</v>
      </c>
      <c r="I36" s="63">
        <f>I22/$H22*100</f>
        <v>20.287391249596208</v>
      </c>
      <c r="J36" s="63">
        <f aca="true" t="shared" si="13" ref="J36:R36">J22/$H22*100</f>
        <v>3.702304495655459</v>
      </c>
      <c r="K36" s="63">
        <f t="shared" si="13"/>
        <v>6.963584698017444</v>
      </c>
      <c r="L36" s="63">
        <f t="shared" si="13"/>
        <v>2.9212726466385246</v>
      </c>
      <c r="M36" s="63">
        <f t="shared" si="13"/>
        <v>3.461397370827242</v>
      </c>
      <c r="N36" s="63">
        <f t="shared" si="13"/>
        <v>3.340122534123947</v>
      </c>
      <c r="O36" s="63">
        <f t="shared" si="13"/>
        <v>13.545276851562885</v>
      </c>
      <c r="P36" s="63">
        <f t="shared" si="13"/>
        <v>4.797336881238263</v>
      </c>
      <c r="Q36" s="63">
        <f t="shared" si="13"/>
        <v>7.968276911789666</v>
      </c>
      <c r="R36" s="63">
        <f t="shared" si="13"/>
        <v>33.01276260245397</v>
      </c>
      <c r="S36" s="20"/>
      <c r="T36" s="20"/>
      <c r="U36" s="20"/>
      <c r="V36" s="20"/>
      <c r="W36" s="20"/>
      <c r="X36" s="20"/>
      <c r="Y36" s="20"/>
      <c r="Z36" s="95"/>
      <c r="AA36" s="5"/>
    </row>
    <row r="37" spans="1:27" ht="19.5" customHeight="1">
      <c r="A37" s="97"/>
      <c r="B37" s="90" t="s">
        <v>53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65"/>
      <c r="AA37" s="5"/>
    </row>
    <row r="38" spans="1:27" ht="19.5" customHeight="1">
      <c r="A38" s="34"/>
      <c r="B38" s="101" t="s">
        <v>72</v>
      </c>
      <c r="C38" s="58"/>
      <c r="D38" s="58"/>
      <c r="E38" s="58"/>
      <c r="F38" s="28">
        <v>4.8</v>
      </c>
      <c r="G38" s="28">
        <v>4.9</v>
      </c>
      <c r="H38" s="28">
        <v>1.1</v>
      </c>
      <c r="I38" s="28">
        <v>-3.3</v>
      </c>
      <c r="J38" s="28">
        <v>5.8</v>
      </c>
      <c r="K38" s="28">
        <v>-3.4</v>
      </c>
      <c r="L38" s="28">
        <v>-18.2</v>
      </c>
      <c r="M38" s="28">
        <v>10</v>
      </c>
      <c r="N38" s="28">
        <v>-9.3</v>
      </c>
      <c r="O38" s="28">
        <v>6.6</v>
      </c>
      <c r="P38" s="28">
        <v>-10.5</v>
      </c>
      <c r="Q38" s="28">
        <v>-7.3</v>
      </c>
      <c r="R38" s="28">
        <v>11.3</v>
      </c>
      <c r="S38" s="28">
        <v>11.9</v>
      </c>
      <c r="T38" s="28">
        <v>16.3</v>
      </c>
      <c r="U38" s="28"/>
      <c r="V38" s="28"/>
      <c r="W38" s="28"/>
      <c r="X38" s="28"/>
      <c r="Y38" s="28"/>
      <c r="Z38" s="50"/>
      <c r="AA38" s="5"/>
    </row>
    <row r="39" spans="1:27" ht="19.5" customHeight="1">
      <c r="A39" s="34" t="s">
        <v>63</v>
      </c>
      <c r="B39" s="102">
        <v>18</v>
      </c>
      <c r="C39" s="58"/>
      <c r="D39" s="58"/>
      <c r="E39" s="58"/>
      <c r="F39" s="28">
        <v>12</v>
      </c>
      <c r="G39" s="28">
        <v>11.2</v>
      </c>
      <c r="H39" s="28">
        <v>19.9</v>
      </c>
      <c r="I39" s="28">
        <v>13.713592380259044</v>
      </c>
      <c r="J39" s="28">
        <v>-13.3</v>
      </c>
      <c r="K39" s="28">
        <v>7.7</v>
      </c>
      <c r="L39" s="28">
        <v>20.1</v>
      </c>
      <c r="M39" s="28">
        <v>27.6</v>
      </c>
      <c r="N39" s="28">
        <v>14.5</v>
      </c>
      <c r="O39" s="28">
        <v>23.2</v>
      </c>
      <c r="P39" s="28">
        <v>25.6</v>
      </c>
      <c r="Q39" s="28">
        <v>12.4</v>
      </c>
      <c r="R39" s="28">
        <v>34.6</v>
      </c>
      <c r="S39" s="28">
        <v>-3.5</v>
      </c>
      <c r="T39" s="28">
        <v>-12.5</v>
      </c>
      <c r="U39" s="28"/>
      <c r="V39" s="28"/>
      <c r="W39" s="28"/>
      <c r="X39" s="28"/>
      <c r="Y39" s="28"/>
      <c r="Z39" s="50"/>
      <c r="AA39" s="5"/>
    </row>
    <row r="40" spans="1:27" ht="19.5" customHeight="1">
      <c r="A40" s="34" t="s">
        <v>64</v>
      </c>
      <c r="B40" s="103">
        <v>19</v>
      </c>
      <c r="C40" s="58"/>
      <c r="D40" s="58"/>
      <c r="E40" s="58"/>
      <c r="F40" s="28">
        <f>(F19-F18)/F18*100</f>
        <v>2.438039717240217</v>
      </c>
      <c r="G40" s="28">
        <f aca="true" t="shared" si="14" ref="G40:T40">(G19-G18)/G18*100</f>
        <v>4.362805330842285</v>
      </c>
      <c r="H40" s="28">
        <f t="shared" si="14"/>
        <v>1.8056647065727793</v>
      </c>
      <c r="I40" s="28">
        <f t="shared" si="14"/>
        <v>-7.290233984457942</v>
      </c>
      <c r="J40" s="28">
        <f t="shared" si="14"/>
        <v>41.07690988854315</v>
      </c>
      <c r="K40" s="28">
        <f t="shared" si="14"/>
        <v>-12.30082835888589</v>
      </c>
      <c r="L40" s="28">
        <f t="shared" si="14"/>
        <v>16.971950318732272</v>
      </c>
      <c r="M40" s="28">
        <f t="shared" si="14"/>
        <v>-18.367260986278904</v>
      </c>
      <c r="N40" s="28">
        <f t="shared" si="14"/>
        <v>1.9955030916245082</v>
      </c>
      <c r="O40" s="28">
        <f t="shared" si="14"/>
        <v>-0.20665956522972037</v>
      </c>
      <c r="P40" s="28">
        <f t="shared" si="14"/>
        <v>-32.90877458716201</v>
      </c>
      <c r="Q40" s="28">
        <f t="shared" si="14"/>
        <v>-4.316445765721128</v>
      </c>
      <c r="R40" s="28">
        <f t="shared" si="14"/>
        <v>17.153782106956896</v>
      </c>
      <c r="S40" s="28">
        <f t="shared" si="14"/>
        <v>9.695564524681611</v>
      </c>
      <c r="T40" s="28">
        <f t="shared" si="14"/>
        <v>30.17939763809639</v>
      </c>
      <c r="U40" s="58"/>
      <c r="V40" s="58"/>
      <c r="W40" s="58"/>
      <c r="X40" s="58"/>
      <c r="Y40" s="58"/>
      <c r="Z40" s="52"/>
      <c r="AA40" s="5"/>
    </row>
    <row r="41" spans="1:27" ht="19.5" customHeight="1">
      <c r="A41" s="34" t="s">
        <v>65</v>
      </c>
      <c r="B41" s="103">
        <v>20</v>
      </c>
      <c r="C41" s="58"/>
      <c r="D41" s="58"/>
      <c r="E41" s="58"/>
      <c r="F41" s="28">
        <f>(F20-F19)/F19*100</f>
        <v>-12.859206860721347</v>
      </c>
      <c r="G41" s="28">
        <f aca="true" t="shared" si="15" ref="G41:T41">(G20-G19)/G19*100</f>
        <v>-12.934498583693815</v>
      </c>
      <c r="H41" s="28">
        <f t="shared" si="15"/>
        <v>-6.2712838147256935</v>
      </c>
      <c r="I41" s="28">
        <f t="shared" si="15"/>
        <v>4.730254639620199</v>
      </c>
      <c r="J41" s="28">
        <f t="shared" si="15"/>
        <v>-36.07483609615692</v>
      </c>
      <c r="K41" s="28">
        <f t="shared" si="15"/>
        <v>7.348978704910908</v>
      </c>
      <c r="L41" s="28">
        <f t="shared" si="15"/>
        <v>-15.707084107190235</v>
      </c>
      <c r="M41" s="28">
        <f t="shared" si="15"/>
        <v>-31.6909583387076</v>
      </c>
      <c r="N41" s="28">
        <f t="shared" si="15"/>
        <v>49.664737760631944</v>
      </c>
      <c r="O41" s="28">
        <f t="shared" si="15"/>
        <v>7.052788620710797</v>
      </c>
      <c r="P41" s="28">
        <f t="shared" si="15"/>
        <v>50.78776645041705</v>
      </c>
      <c r="Q41" s="28">
        <f t="shared" si="15"/>
        <v>-1.9090689405185208</v>
      </c>
      <c r="R41" s="28">
        <f t="shared" si="15"/>
        <v>-22.751141552511417</v>
      </c>
      <c r="S41" s="28">
        <f t="shared" si="15"/>
        <v>-25.829824259871952</v>
      </c>
      <c r="T41" s="28">
        <f t="shared" si="15"/>
        <v>-32.3556418243526</v>
      </c>
      <c r="U41" s="58"/>
      <c r="V41" s="12"/>
      <c r="W41" s="12"/>
      <c r="X41" s="5"/>
      <c r="Y41" s="58"/>
      <c r="Z41" s="59"/>
      <c r="AA41" s="5"/>
    </row>
    <row r="42" spans="1:27" ht="19.5" customHeight="1">
      <c r="A42" s="34" t="s">
        <v>66</v>
      </c>
      <c r="B42" s="103">
        <v>21</v>
      </c>
      <c r="C42" s="58"/>
      <c r="D42" s="58"/>
      <c r="E42" s="58"/>
      <c r="F42" s="28">
        <f>ROUND((F21-F20)/F20*100,1)</f>
        <v>-1.9</v>
      </c>
      <c r="G42" s="28">
        <f aca="true" t="shared" si="16" ref="G42:T42">ROUND((G21-G20)/G20*100,1)</f>
        <v>-1.1</v>
      </c>
      <c r="H42" s="28">
        <f t="shared" si="16"/>
        <v>-1.1</v>
      </c>
      <c r="I42" s="28">
        <f t="shared" si="16"/>
        <v>1.3</v>
      </c>
      <c r="J42" s="28">
        <f t="shared" si="16"/>
        <v>-25</v>
      </c>
      <c r="K42" s="28">
        <f t="shared" si="16"/>
        <v>-7.7</v>
      </c>
      <c r="L42" s="28">
        <f t="shared" si="16"/>
        <v>17.4</v>
      </c>
      <c r="M42" s="28">
        <f t="shared" si="16"/>
        <v>12.8</v>
      </c>
      <c r="N42" s="28">
        <f t="shared" si="16"/>
        <v>-12.2</v>
      </c>
      <c r="O42" s="28">
        <f t="shared" si="16"/>
        <v>-10.6</v>
      </c>
      <c r="P42" s="28">
        <f t="shared" si="16"/>
        <v>10.8</v>
      </c>
      <c r="Q42" s="28">
        <f t="shared" si="16"/>
        <v>4</v>
      </c>
      <c r="R42" s="28">
        <f t="shared" si="16"/>
        <v>2.1</v>
      </c>
      <c r="S42" s="28">
        <f t="shared" si="16"/>
        <v>-1.3</v>
      </c>
      <c r="T42" s="28">
        <f t="shared" si="16"/>
        <v>-8</v>
      </c>
      <c r="U42" s="58"/>
      <c r="V42" s="58"/>
      <c r="W42" s="58"/>
      <c r="X42" s="58"/>
      <c r="Y42" s="58"/>
      <c r="Z42" s="72"/>
      <c r="AA42" s="5"/>
    </row>
    <row r="43" spans="1:27" ht="19.5" customHeight="1">
      <c r="A43" s="34" t="s">
        <v>67</v>
      </c>
      <c r="B43" s="35">
        <v>22</v>
      </c>
      <c r="C43" s="60"/>
      <c r="D43" s="60"/>
      <c r="E43" s="60"/>
      <c r="F43" s="42">
        <f>ROUND((F22-F21)/F21*100,1)</f>
        <v>15</v>
      </c>
      <c r="G43" s="42">
        <f aca="true" t="shared" si="17" ref="G43:L43">ROUND((G22-G21)/G21*100,1)</f>
        <v>12.5</v>
      </c>
      <c r="H43" s="42">
        <f t="shared" si="17"/>
        <v>9.3</v>
      </c>
      <c r="I43" s="42">
        <f t="shared" si="17"/>
        <v>0.5</v>
      </c>
      <c r="J43" s="42">
        <f t="shared" si="17"/>
        <v>50.3</v>
      </c>
      <c r="K43" s="42">
        <f t="shared" si="17"/>
        <v>11.6</v>
      </c>
      <c r="L43" s="42">
        <f t="shared" si="17"/>
        <v>-4.7</v>
      </c>
      <c r="M43" s="42">
        <f aca="true" t="shared" si="18" ref="M43:T43">ROUND((M22-M21)/M21*100,1)</f>
        <v>5.8</v>
      </c>
      <c r="N43" s="42">
        <f t="shared" si="18"/>
        <v>-14.7</v>
      </c>
      <c r="O43" s="42">
        <f t="shared" si="18"/>
        <v>5.6</v>
      </c>
      <c r="P43" s="42">
        <f t="shared" si="18"/>
        <v>-2.8</v>
      </c>
      <c r="Q43" s="42">
        <f t="shared" si="18"/>
        <v>-1.5</v>
      </c>
      <c r="R43" s="42">
        <f t="shared" si="18"/>
        <v>24.7</v>
      </c>
      <c r="S43" s="42">
        <f t="shared" si="18"/>
        <v>20.2</v>
      </c>
      <c r="T43" s="42">
        <f t="shared" si="18"/>
        <v>20.4</v>
      </c>
      <c r="U43" s="60"/>
      <c r="V43" s="60"/>
      <c r="W43" s="60"/>
      <c r="X43" s="60"/>
      <c r="Y43" s="60"/>
      <c r="Z43" s="94"/>
      <c r="AA43" s="5"/>
    </row>
    <row r="44" spans="1:27" ht="19.5" customHeight="1">
      <c r="A44" s="34" t="s">
        <v>68</v>
      </c>
      <c r="B44" s="64" t="s">
        <v>54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65"/>
      <c r="AA44" s="5"/>
    </row>
    <row r="45" spans="1:28" ht="19.5" customHeight="1">
      <c r="A45" s="34" t="s">
        <v>69</v>
      </c>
      <c r="B45" s="14" t="s">
        <v>72</v>
      </c>
      <c r="C45" s="58"/>
      <c r="D45" s="58"/>
      <c r="E45" s="58"/>
      <c r="F45" s="28">
        <v>4.8</v>
      </c>
      <c r="G45" s="28">
        <v>4.9000000000000155</v>
      </c>
      <c r="H45" s="28">
        <v>1.0999999999999899</v>
      </c>
      <c r="I45" s="28">
        <v>-3.0090270812437314</v>
      </c>
      <c r="J45" s="28">
        <v>6.760847628657918</v>
      </c>
      <c r="K45" s="28">
        <v>-5.756097560975615</v>
      </c>
      <c r="L45" s="28">
        <v>-17.45711402623612</v>
      </c>
      <c r="M45" s="28">
        <v>12.35955056179774</v>
      </c>
      <c r="N45" s="28">
        <v>-8.935742971887539</v>
      </c>
      <c r="O45" s="28">
        <v>5.858987090367429</v>
      </c>
      <c r="P45" s="28">
        <v>-11.29831516352825</v>
      </c>
      <c r="Q45" s="28">
        <v>-7.207207207207212</v>
      </c>
      <c r="R45" s="28"/>
      <c r="S45" s="28"/>
      <c r="T45" s="28"/>
      <c r="U45" s="28"/>
      <c r="V45" s="28"/>
      <c r="W45" s="28"/>
      <c r="X45" s="28"/>
      <c r="Y45" s="28"/>
      <c r="Z45" s="52">
        <v>0</v>
      </c>
      <c r="AA45" s="5"/>
      <c r="AB45" s="5"/>
    </row>
    <row r="46" spans="1:27" ht="19.5" customHeight="1">
      <c r="A46" s="34" t="s">
        <v>70</v>
      </c>
      <c r="B46" s="103">
        <v>18</v>
      </c>
      <c r="C46" s="58"/>
      <c r="D46" s="58"/>
      <c r="E46" s="58"/>
      <c r="F46" s="28">
        <v>11.442786069651746</v>
      </c>
      <c r="G46" s="28">
        <v>10.646766169154231</v>
      </c>
      <c r="H46" s="28">
        <v>19.303482587064693</v>
      </c>
      <c r="I46" s="28">
        <v>12.143582229052296</v>
      </c>
      <c r="J46" s="28">
        <v>-12.951807228915657</v>
      </c>
      <c r="K46" s="28">
        <v>4.259438528557613</v>
      </c>
      <c r="L46" s="28">
        <v>20.70351758793969</v>
      </c>
      <c r="M46" s="28">
        <v>27.345309381237513</v>
      </c>
      <c r="N46" s="28">
        <v>15.07537688442211</v>
      </c>
      <c r="O46" s="28">
        <v>22.954091816367274</v>
      </c>
      <c r="P46" s="28">
        <v>24.110671936758887</v>
      </c>
      <c r="Q46" s="28">
        <v>15.519013360739997</v>
      </c>
      <c r="R46" s="62"/>
      <c r="S46" s="28"/>
      <c r="T46" s="28"/>
      <c r="U46" s="28"/>
      <c r="V46" s="28"/>
      <c r="W46" s="28"/>
      <c r="X46" s="28"/>
      <c r="Y46" s="28"/>
      <c r="Z46" s="52">
        <v>0.5</v>
      </c>
      <c r="AA46" s="100"/>
    </row>
    <row r="47" spans="1:27" ht="19.5" customHeight="1">
      <c r="A47" s="34" t="s">
        <v>46</v>
      </c>
      <c r="B47" s="103">
        <v>19</v>
      </c>
      <c r="C47" s="58"/>
      <c r="D47" s="58"/>
      <c r="E47" s="58"/>
      <c r="F47" s="28">
        <v>2.3357040132270024</v>
      </c>
      <c r="G47" s="28">
        <v>4.258546784058237</v>
      </c>
      <c r="H47" s="28">
        <v>1.7039607458269712</v>
      </c>
      <c r="I47" s="28">
        <v>-8.026025778232082</v>
      </c>
      <c r="J47" s="28">
        <v>42.50192918034663</v>
      </c>
      <c r="K47" s="28">
        <v>-12.38843991896692</v>
      </c>
      <c r="L47" s="28">
        <v>22.998896234208498</v>
      </c>
      <c r="M47" s="28">
        <v>-22.98798206252727</v>
      </c>
      <c r="N47" s="28">
        <v>1.9955030916245065</v>
      </c>
      <c r="O47" s="28">
        <v>-0.10676633156128101</v>
      </c>
      <c r="P47" s="28">
        <v>-33.24256177827066</v>
      </c>
      <c r="Q47" s="28">
        <v>-2.1472392638036797</v>
      </c>
      <c r="R47" s="28"/>
      <c r="S47" s="28"/>
      <c r="T47" s="28"/>
      <c r="U47" s="58"/>
      <c r="V47" s="58"/>
      <c r="W47" s="58"/>
      <c r="X47" s="58"/>
      <c r="Y47" s="58"/>
      <c r="Z47" s="52">
        <v>0.1</v>
      </c>
      <c r="AA47" s="100"/>
    </row>
    <row r="48" spans="1:27" ht="19.5" customHeight="1">
      <c r="A48" s="34"/>
      <c r="B48" s="103">
        <v>20</v>
      </c>
      <c r="C48" s="58"/>
      <c r="D48" s="58"/>
      <c r="E48" s="58"/>
      <c r="F48" s="28">
        <f>((100+F41)/(100+Z48)-1)*100</f>
        <v>-14.40000673941193</v>
      </c>
      <c r="G48" s="28">
        <f>((100+G41)/(100+Z48)-1)*100</f>
        <v>-14.473967174551872</v>
      </c>
      <c r="H48" s="28">
        <f>((100+H41)/(100+Z48)-1)*100</f>
        <v>-7.928569562598908</v>
      </c>
      <c r="I48" s="28">
        <f>((100+I41)/(100+2.6)-1)*100</f>
        <v>2.0762715785771935</v>
      </c>
      <c r="J48" s="28">
        <f>((100+J41)/(100+0.8)-1)*100</f>
        <v>-36.582178666822344</v>
      </c>
      <c r="K48" s="28">
        <f>((100+K41)/(100+5.3)-1)*100</f>
        <v>1.9458487226124532</v>
      </c>
      <c r="L48" s="28">
        <f>((100+L41)/(100-0.8)-1)*100</f>
        <v>-15.027302527409514</v>
      </c>
      <c r="M48" s="28">
        <f>((100+M41)/(100-0.2)-1)*100</f>
        <v>-31.5540664716509</v>
      </c>
      <c r="N48" s="28">
        <f>((100+N41)/(100+0.5)-1)*100</f>
        <v>48.92013707525567</v>
      </c>
      <c r="O48" s="28">
        <f>((100+O41)/(100+2.6)-1)*100</f>
        <v>4.339949922720088</v>
      </c>
      <c r="P48" s="28">
        <f>((100+P41)/(100+0.9)-1)*100</f>
        <v>49.442781417658125</v>
      </c>
      <c r="Q48" s="28">
        <f>((100+Q41)/(100-0.2)-1)*100</f>
        <v>-1.7124939283752694</v>
      </c>
      <c r="R48" s="62"/>
      <c r="S48" s="28"/>
      <c r="T48" s="28"/>
      <c r="U48" s="58"/>
      <c r="V48" s="58"/>
      <c r="W48" s="58"/>
      <c r="X48" s="58"/>
      <c r="Y48" s="58"/>
      <c r="Z48" s="50">
        <v>1.8</v>
      </c>
      <c r="AA48" s="100"/>
    </row>
    <row r="49" spans="1:27" ht="19.5" customHeight="1">
      <c r="A49" s="34" t="s">
        <v>71</v>
      </c>
      <c r="B49" s="103">
        <v>21</v>
      </c>
      <c r="C49" s="58"/>
      <c r="D49" s="58"/>
      <c r="E49" s="58"/>
      <c r="F49" s="28">
        <f>ROUND(((100+F42)/(100+$Z$49)-1)*100,1)</f>
        <v>-0.8</v>
      </c>
      <c r="G49" s="28">
        <f>ROUND(((100+G42)/(100+$Z$49)-1)*100,1)</f>
        <v>0</v>
      </c>
      <c r="H49" s="28">
        <f>ROUND(((100+H42)/(100+$Z$49)-1)*100,1)</f>
        <v>0</v>
      </c>
      <c r="I49" s="28">
        <f>ROUND(((100+I42)/(100+0.7)-1)*100,1)</f>
        <v>0.6</v>
      </c>
      <c r="J49" s="28">
        <f>ROUND(((100+J42)/(100+0.9)-1)*100,1)</f>
        <v>-25.7</v>
      </c>
      <c r="K49" s="28">
        <f>ROUND(((100+K42)/(100-5)-1)*100,1)</f>
        <v>-2.8</v>
      </c>
      <c r="L49" s="28">
        <f>ROUND(((100+L42)/(100+2.2)-1)*100,1)</f>
        <v>14.9</v>
      </c>
      <c r="M49" s="28">
        <f>ROUND(((100+M42)/(100+4)-1)*100,1)</f>
        <v>8.5</v>
      </c>
      <c r="N49" s="28">
        <f>ROUND(((100+N42)/(100-0.3)-1)*100,1)</f>
        <v>-11.9</v>
      </c>
      <c r="O49" s="28">
        <f>ROUND(((100+O42)/(100-5.3)-1)*100,1)</f>
        <v>-5.6</v>
      </c>
      <c r="P49" s="28">
        <f>ROUND(((100+P42)/(100+0.9)-1)*100,1)</f>
        <v>9.8</v>
      </c>
      <c r="Q49" s="28">
        <f>ROUND(((100+Q42)/(100-2.3)-1)*100,1)</f>
        <v>6.4</v>
      </c>
      <c r="R49" s="28"/>
      <c r="S49" s="28"/>
      <c r="T49" s="28"/>
      <c r="U49" s="58"/>
      <c r="V49" s="58"/>
      <c r="W49" s="58"/>
      <c r="X49" s="58"/>
      <c r="Y49" s="58"/>
      <c r="Z49" s="50">
        <v>-1.1</v>
      </c>
      <c r="AA49" s="100"/>
    </row>
    <row r="50" spans="1:27" ht="19.5" customHeight="1">
      <c r="A50" s="96"/>
      <c r="B50" s="105">
        <v>22</v>
      </c>
      <c r="C50" s="20"/>
      <c r="D50" s="20"/>
      <c r="E50" s="20"/>
      <c r="F50" s="63">
        <f>ROUND(((100+F43)/(100+$Z$50)-1)*100,1)</f>
        <v>16.9</v>
      </c>
      <c r="G50" s="63">
        <f>ROUND(((100+G43)/(100+$Z$50)-1)*100,1)</f>
        <v>14.3</v>
      </c>
      <c r="H50" s="63">
        <f>ROUND(((100+H43)/(100+$Z$50)-1)*100,1)</f>
        <v>11.1</v>
      </c>
      <c r="I50" s="63">
        <f>ROUND(((100+I43)/(100-2.7)-1)*100,1)</f>
        <v>3.3</v>
      </c>
      <c r="J50" s="63">
        <f>ROUND(((100+J43)/(100-0.9)-1)*100,1)</f>
        <v>51.7</v>
      </c>
      <c r="K50" s="63">
        <f>ROUND(((100+K43)/(100-0.1)-1)*100,1)</f>
        <v>11.7</v>
      </c>
      <c r="L50" s="63">
        <f>ROUND(((100+L43)/(100-3.3)-1)*100,1)</f>
        <v>-1.4</v>
      </c>
      <c r="M50" s="63">
        <f>ROUND(((100+M43)/(100-1.5)-1)*100,1)</f>
        <v>7.4</v>
      </c>
      <c r="N50" s="63">
        <f>ROUND(((100+N43)/(100-0.1)-1)*100,1)</f>
        <v>-14.6</v>
      </c>
      <c r="O50" s="63">
        <f>ROUND(((100+O43)/(100+0.8)-1)*100,1)</f>
        <v>4.8</v>
      </c>
      <c r="P50" s="63">
        <f>ROUND(((100+P43)/(100-11.6)-1)*100,1)</f>
        <v>10</v>
      </c>
      <c r="Q50" s="63">
        <f>ROUND(((100+Q43)/(100-2.7)-1)*100,1)</f>
        <v>1.2</v>
      </c>
      <c r="R50" s="63"/>
      <c r="S50" s="63"/>
      <c r="T50" s="63"/>
      <c r="U50" s="20"/>
      <c r="V50" s="20"/>
      <c r="W50" s="20"/>
      <c r="X50" s="20"/>
      <c r="Y50" s="20"/>
      <c r="Z50" s="93">
        <f>Z22-Z21</f>
        <v>-1.5999999999999943</v>
      </c>
      <c r="AA50" s="100"/>
    </row>
    <row r="51" spans="2:27" ht="19.5" customHeight="1">
      <c r="B51" s="5"/>
      <c r="T51" s="66" t="s">
        <v>23</v>
      </c>
      <c r="AA51" s="5"/>
    </row>
    <row r="52" spans="16:27" ht="19.5" customHeight="1">
      <c r="P52" s="66"/>
      <c r="X52" s="5"/>
      <c r="Y52" s="5"/>
      <c r="Z52" s="5"/>
      <c r="AA52" s="5"/>
    </row>
    <row r="53" spans="27:33" ht="19.5" customHeight="1">
      <c r="AA53" s="5"/>
      <c r="AD53" s="5"/>
      <c r="AE53" s="5"/>
      <c r="AF53" s="5"/>
      <c r="AG53" s="5"/>
    </row>
    <row r="54" spans="27:33" ht="19.5" customHeight="1">
      <c r="AA54" s="5"/>
      <c r="AB54" s="5"/>
      <c r="AC54" s="5"/>
      <c r="AD54" s="5"/>
      <c r="AE54" s="5"/>
      <c r="AF54" s="5"/>
      <c r="AG54" s="5"/>
    </row>
    <row r="55" spans="6:27" ht="19.5" customHeight="1"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V55" s="68"/>
      <c r="W55" s="68"/>
      <c r="AA55" s="5"/>
    </row>
    <row r="56" ht="19.5" customHeight="1">
      <c r="AA56" s="5"/>
    </row>
    <row r="57" ht="19.5" customHeight="1">
      <c r="AA57" s="5"/>
    </row>
  </sheetData>
  <mergeCells count="6">
    <mergeCell ref="A2:M2"/>
    <mergeCell ref="N2:W2"/>
    <mergeCell ref="X5:Z5"/>
    <mergeCell ref="X6:Y6"/>
    <mergeCell ref="A6:B7"/>
    <mergeCell ref="U4:Z4"/>
  </mergeCells>
  <printOptions horizontalCentered="1" verticalCentered="1"/>
  <pageMargins left="0.3937007874015748" right="0.3937007874015748" top="0.3937007874015748" bottom="0.3937007874015748" header="0.5118110236220472" footer="0.5118110236220472"/>
  <pageSetup firstPageNumber="29" useFirstPageNumber="1" horizontalDpi="600" verticalDpi="600" orientation="portrait" paperSize="9" scale="80" r:id="rId1"/>
  <colBreaks count="1" manualBreakCount="1">
    <brk id="13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2011-03-03T08:23:17Z</cp:lastPrinted>
  <dcterms:created xsi:type="dcterms:W3CDTF">2008-03-27T09:04:28Z</dcterms:created>
  <dcterms:modified xsi:type="dcterms:W3CDTF">2011-03-14T01:27:25Z</dcterms:modified>
  <cp:category/>
  <cp:version/>
  <cp:contentType/>
  <cp:contentStatus/>
</cp:coreProperties>
</file>