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235" tabRatio="775" activeTab="0"/>
  </bookViews>
  <sheets>
    <sheet name="16税・財政目次" sheetId="1" r:id="rId1"/>
    <sheet name="16-1" sheetId="2" r:id="rId2"/>
    <sheet name="16-2" sheetId="3" r:id="rId3"/>
    <sheet name="16-3" sheetId="4" r:id="rId4"/>
    <sheet name="16-4" sheetId="5" r:id="rId5"/>
    <sheet name="16-5" sheetId="6" r:id="rId6"/>
    <sheet name="16-6" sheetId="7" r:id="rId7"/>
    <sheet name="16-7" sheetId="8" r:id="rId8"/>
    <sheet name="16-8" sheetId="9" r:id="rId9"/>
    <sheet name="16-9" sheetId="10" r:id="rId10"/>
    <sheet name="16-10 " sheetId="11" r:id="rId11"/>
    <sheet name="16-11(1)" sheetId="12" r:id="rId12"/>
    <sheet name="16-11(2)" sheetId="13" r:id="rId13"/>
    <sheet name="16-11(3)-(6)" sheetId="14" r:id="rId14"/>
    <sheet name="16-12(1)" sheetId="15" r:id="rId15"/>
    <sheet name="16-12(2)" sheetId="16" r:id="rId16"/>
  </sheets>
  <definedNames>
    <definedName name="_xlnm.Print_Area" localSheetId="1">'16-1'!$A$2:$F$27</definedName>
    <definedName name="_xlnm.Print_Area" localSheetId="10">'16-10 '!$A$2:$H$56</definedName>
    <definedName name="_xlnm.Print_Area" localSheetId="11">'16-11(1)'!$A$2:$S$29</definedName>
    <definedName name="_xlnm.Print_Area" localSheetId="12">'16-11(2)'!$A$2:$K$29</definedName>
    <definedName name="_xlnm.Print_Area" localSheetId="13">'16-11(3)-(6)'!$A$2:$F$60</definedName>
    <definedName name="_xlnm.Print_Area" localSheetId="14">'16-12(1)'!$A$2:$AA$31</definedName>
    <definedName name="_xlnm.Print_Area" localSheetId="15">'16-12(2)'!$A$2:$P$28</definedName>
    <definedName name="_xlnm.Print_Area" localSheetId="2">'16-2'!$A$2:$E$25</definedName>
    <definedName name="_xlnm.Print_Area" localSheetId="3">'16-3'!$A$2:$F$26</definedName>
    <definedName name="_xlnm.Print_Area" localSheetId="4">'16-4'!$A$2:$E$25</definedName>
    <definedName name="_xlnm.Print_Area" localSheetId="5">'16-5'!$A$2:$I$80</definedName>
    <definedName name="_xlnm.Print_Area" localSheetId="6">'16-6'!$A$2:$H$27</definedName>
    <definedName name="_xlnm.Print_Area" localSheetId="7">'16-7'!$A$2:$F$19</definedName>
    <definedName name="_xlnm.Print_Area" localSheetId="8">'16-8'!$A$2:$G$20</definedName>
    <definedName name="_xlnm.Print_Area" localSheetId="9">'16-9'!$A$2:$E$23</definedName>
    <definedName name="_xlnm.Print_Area" localSheetId="0">'16税・財政目次'!$A$1:$C$18</definedName>
    <definedName name="_xlnm.Print_Titles" localSheetId="5">'16-5'!$2:$7</definedName>
  </definedNames>
  <calcPr fullCalcOnLoad="1"/>
</workbook>
</file>

<file path=xl/sharedStrings.xml><?xml version="1.0" encoding="utf-8"?>
<sst xmlns="http://schemas.openxmlformats.org/spreadsheetml/2006/main" count="739" uniqueCount="405">
  <si>
    <t>16　税・財政</t>
  </si>
  <si>
    <t>税目別</t>
  </si>
  <si>
    <t>予算額</t>
  </si>
  <si>
    <t>調定額</t>
  </si>
  <si>
    <t>税額</t>
  </si>
  <si>
    <t>件数(件)</t>
  </si>
  <si>
    <t>収入済額</t>
  </si>
  <si>
    <t>収入未済額</t>
  </si>
  <si>
    <t>収入歩合(％)</t>
  </si>
  <si>
    <t>対予算</t>
  </si>
  <si>
    <t>対調定</t>
  </si>
  <si>
    <t>現</t>
  </si>
  <si>
    <t>滞</t>
  </si>
  <si>
    <t>計</t>
  </si>
  <si>
    <t>県民税</t>
  </si>
  <si>
    <t>譲渡所得割</t>
  </si>
  <si>
    <t>事業税</t>
  </si>
  <si>
    <t>地方消費税譲渡割</t>
  </si>
  <si>
    <t>地方消費税貨物割</t>
  </si>
  <si>
    <t>不動産取得税</t>
  </si>
  <si>
    <t>県たばこ税</t>
  </si>
  <si>
    <t>ゴルフ場利用税</t>
  </si>
  <si>
    <t>固定資産税</t>
  </si>
  <si>
    <t>核燃料税</t>
  </si>
  <si>
    <t>軽油引取税</t>
  </si>
  <si>
    <t>旧法による税</t>
  </si>
  <si>
    <t>（単位：千円）</t>
  </si>
  <si>
    <t>昨年同期</t>
  </si>
  <si>
    <t>収入歩合（％）</t>
  </si>
  <si>
    <t>不納欠損額</t>
  </si>
  <si>
    <t>事務所別</t>
  </si>
  <si>
    <t>航空機燃料譲与税</t>
  </si>
  <si>
    <t>石油ガス譲与税</t>
  </si>
  <si>
    <t>地方道路譲与税</t>
  </si>
  <si>
    <t>対調定</t>
  </si>
  <si>
    <t>(単位：千円）</t>
  </si>
  <si>
    <t>収納済額</t>
  </si>
  <si>
    <t>徴収決定済額</t>
  </si>
  <si>
    <t>　〃（水道用水）</t>
  </si>
  <si>
    <t>　〃（臨海下水）</t>
  </si>
  <si>
    <t>　〃　　（工水）</t>
  </si>
  <si>
    <t>企業会計（病院）</t>
  </si>
  <si>
    <t>特別会計</t>
  </si>
  <si>
    <t>災害復旧費</t>
  </si>
  <si>
    <t>一般会計</t>
  </si>
  <si>
    <t>総額</t>
  </si>
  <si>
    <t>減</t>
  </si>
  <si>
    <t>増</t>
  </si>
  <si>
    <t>国庫支出金</t>
  </si>
  <si>
    <t>使用料および手数料</t>
  </si>
  <si>
    <t>分担金および負担金</t>
  </si>
  <si>
    <t>交通安全対策特別交付金</t>
  </si>
  <si>
    <t>地方交付税</t>
  </si>
  <si>
    <t>地方特例交付金</t>
  </si>
  <si>
    <t>地方譲与税</t>
  </si>
  <si>
    <t>地方消費税清算金</t>
  </si>
  <si>
    <t>予算現額</t>
  </si>
  <si>
    <t>（単位：円）</t>
  </si>
  <si>
    <t>諸支出金</t>
  </si>
  <si>
    <t>農林水産費</t>
  </si>
  <si>
    <t>不用額</t>
  </si>
  <si>
    <t>翌年度繰越額</t>
  </si>
  <si>
    <t>支出済額</t>
  </si>
  <si>
    <t>有価証券</t>
  </si>
  <si>
    <t>㎡</t>
  </si>
  <si>
    <t>駐車場整備事業</t>
  </si>
  <si>
    <t>用地先行取得事業</t>
  </si>
  <si>
    <t>林業改善資金貸付金</t>
  </si>
  <si>
    <t>沿岸漁業改善資金貸付金</t>
  </si>
  <si>
    <t>中小企業支援資金貸付金</t>
  </si>
  <si>
    <t>用品等集中管理事業</t>
  </si>
  <si>
    <t>公債管理</t>
  </si>
  <si>
    <t>予算現額と収入
済額との比較</t>
  </si>
  <si>
    <t>収入未済額</t>
  </si>
  <si>
    <t>福利厚生施設</t>
  </si>
  <si>
    <t>その他</t>
  </si>
  <si>
    <t>廃川敷</t>
  </si>
  <si>
    <t>廃道敷</t>
  </si>
  <si>
    <t>処分財産</t>
  </si>
  <si>
    <t>貸付財産</t>
  </si>
  <si>
    <t>普通財産</t>
  </si>
  <si>
    <t>その他の施設</t>
  </si>
  <si>
    <t>公営住宅</t>
  </si>
  <si>
    <t>行政財産</t>
  </si>
  <si>
    <t>決算年度中増減高</t>
  </si>
  <si>
    <t>延面積計</t>
  </si>
  <si>
    <t>非木造(延面積）</t>
  </si>
  <si>
    <t>木造(延面積）</t>
  </si>
  <si>
    <t>建物</t>
  </si>
  <si>
    <t>土地（地積）</t>
  </si>
  <si>
    <t>（単位：㎡）</t>
  </si>
  <si>
    <t>(1)土地および建物</t>
  </si>
  <si>
    <t>若狭東
高等学校</t>
  </si>
  <si>
    <t>福井農林
高等学校</t>
  </si>
  <si>
    <t>奥越農林総合
事務所</t>
  </si>
  <si>
    <t>坂井農林総合
事務所</t>
  </si>
  <si>
    <t>福井農林総合
事務所</t>
  </si>
  <si>
    <t>畜産試験場</t>
  </si>
  <si>
    <t>農業試験場</t>
  </si>
  <si>
    <t>県有地</t>
  </si>
  <si>
    <t>(2)山林</t>
  </si>
  <si>
    <t>航空機</t>
  </si>
  <si>
    <t>浮ドック</t>
  </si>
  <si>
    <t>浮桟橋</t>
  </si>
  <si>
    <t>(3)動産</t>
  </si>
  <si>
    <t>鉱業権</t>
  </si>
  <si>
    <t>地役権</t>
  </si>
  <si>
    <t>地上権</t>
  </si>
  <si>
    <t>(4)物権</t>
  </si>
  <si>
    <t>名称登録</t>
  </si>
  <si>
    <t>実用新案権</t>
  </si>
  <si>
    <t>特許権</t>
  </si>
  <si>
    <t>（単位：件）</t>
  </si>
  <si>
    <t>(5)無体財産権</t>
  </si>
  <si>
    <t>その他の証券</t>
  </si>
  <si>
    <t>地方債証券</t>
  </si>
  <si>
    <t>国 債 証 券</t>
  </si>
  <si>
    <t>(6)有価証券</t>
  </si>
  <si>
    <t>若狭町</t>
  </si>
  <si>
    <t>おおい町</t>
  </si>
  <si>
    <t>高浜町</t>
  </si>
  <si>
    <t>美浜町</t>
  </si>
  <si>
    <t>越前町</t>
  </si>
  <si>
    <t>南越前町</t>
  </si>
  <si>
    <t>池田町</t>
  </si>
  <si>
    <t>永平寺町</t>
  </si>
  <si>
    <t>坂井市</t>
  </si>
  <si>
    <t>越前市</t>
  </si>
  <si>
    <t>あわら市</t>
  </si>
  <si>
    <t>勝山市</t>
  </si>
  <si>
    <t>大野市</t>
  </si>
  <si>
    <t>小浜市</t>
  </si>
  <si>
    <t>敦賀市</t>
  </si>
  <si>
    <t>福井市</t>
  </si>
  <si>
    <t>地方債</t>
  </si>
  <si>
    <t>諸収入</t>
  </si>
  <si>
    <t>繰越金</t>
  </si>
  <si>
    <t>繰入金</t>
  </si>
  <si>
    <t>寄附金</t>
  </si>
  <si>
    <t>財産収入</t>
  </si>
  <si>
    <t>県支出金</t>
  </si>
  <si>
    <t>手数料</t>
  </si>
  <si>
    <t>使用料</t>
  </si>
  <si>
    <t>地方消費
税交付金</t>
  </si>
  <si>
    <t>利子割
交付金</t>
  </si>
  <si>
    <t>地方譲与税</t>
  </si>
  <si>
    <t>地方税</t>
  </si>
  <si>
    <t>(1)歳入</t>
  </si>
  <si>
    <t>(2)歳出</t>
  </si>
  <si>
    <t>16-2</t>
  </si>
  <si>
    <t>16-3</t>
  </si>
  <si>
    <t>16-4</t>
  </si>
  <si>
    <t>16-5</t>
  </si>
  <si>
    <t>16-6</t>
  </si>
  <si>
    <t>16-7</t>
  </si>
  <si>
    <t>16-8</t>
  </si>
  <si>
    <t>税目別県税歳入決算</t>
  </si>
  <si>
    <t>事務所別県税歳入決算</t>
  </si>
  <si>
    <t>地方譲与税歳入決算</t>
  </si>
  <si>
    <t>国税徴収状況</t>
  </si>
  <si>
    <t>県地方債現在高</t>
  </si>
  <si>
    <t>県一般会計歳入決算</t>
  </si>
  <si>
    <t>県一般会計歳出決算</t>
  </si>
  <si>
    <t>県基金現在高</t>
  </si>
  <si>
    <t>市町別決算(1)歳入</t>
  </si>
  <si>
    <t>市町別決算(2)歳出</t>
  </si>
  <si>
    <t>県特別会計歳出決算</t>
  </si>
  <si>
    <t>県特別会計歳入決算</t>
  </si>
  <si>
    <t>不動産（土地）</t>
  </si>
  <si>
    <t>16　税・財政目次へ＜＜</t>
  </si>
  <si>
    <t>株券</t>
  </si>
  <si>
    <t>社債</t>
  </si>
  <si>
    <t>対調定(Ｂ/Ａ)</t>
  </si>
  <si>
    <t>16-1</t>
  </si>
  <si>
    <t>県有財産(1)土地および建物</t>
  </si>
  <si>
    <t>(2)山林</t>
  </si>
  <si>
    <t>(3)動産(4)物権(5)無体財産権(6)有価証券</t>
  </si>
  <si>
    <t>6　事務所別県税歳入決算</t>
  </si>
  <si>
    <t>警察･
消防施設</t>
  </si>
  <si>
    <t>分担金
および
負担金</t>
  </si>
  <si>
    <t>交通安全
対策特別
交付金</t>
  </si>
  <si>
    <t>ゴルフ場
利用税
交付金</t>
  </si>
  <si>
    <t>特別地方
消費税
交付金</t>
  </si>
  <si>
    <t>自動車
取得税
交付金</t>
  </si>
  <si>
    <t>福井県介護職員処遇改善等臨時特例基金</t>
  </si>
  <si>
    <t>福井県介護基盤緊急整備等臨時特例基金</t>
  </si>
  <si>
    <t>丹南農林総合
事務所</t>
  </si>
  <si>
    <t>面積</t>
  </si>
  <si>
    <t>立木の推定蓄積量</t>
  </si>
  <si>
    <t>（㎡）</t>
  </si>
  <si>
    <t>地方揮発油譲与税</t>
  </si>
  <si>
    <t>-</t>
  </si>
  <si>
    <t>鉱区税</t>
  </si>
  <si>
    <t>配当割
交付金
1)</t>
  </si>
  <si>
    <t>株式等
譲渡所得割交付金
2)</t>
  </si>
  <si>
    <t>県税</t>
  </si>
  <si>
    <t>財産収入</t>
  </si>
  <si>
    <t>寄附金</t>
  </si>
  <si>
    <t>繰入金</t>
  </si>
  <si>
    <t>繰越金</t>
  </si>
  <si>
    <t>諸収入</t>
  </si>
  <si>
    <t>県債</t>
  </si>
  <si>
    <t>議会費</t>
  </si>
  <si>
    <t>総務費</t>
  </si>
  <si>
    <t>民生費</t>
  </si>
  <si>
    <t>衛生費</t>
  </si>
  <si>
    <t>労働費</t>
  </si>
  <si>
    <t>商工費</t>
  </si>
  <si>
    <t>土木費</t>
  </si>
  <si>
    <t>警察費</t>
  </si>
  <si>
    <t>教育費</t>
  </si>
  <si>
    <t>公債費</t>
  </si>
  <si>
    <t>予備費</t>
  </si>
  <si>
    <t>16税・財政目次へ＜＜</t>
  </si>
  <si>
    <t>現金</t>
  </si>
  <si>
    <t>債権</t>
  </si>
  <si>
    <t>用地費</t>
  </si>
  <si>
    <t>補償費</t>
  </si>
  <si>
    <t>（注）1. 収入未済額は不納欠損額を含む。</t>
  </si>
  <si>
    <t>16 税・財政</t>
  </si>
  <si>
    <t>スポーツふくい基金</t>
  </si>
  <si>
    <t>現金</t>
  </si>
  <si>
    <t>自然環境課</t>
  </si>
  <si>
    <t>４　県特別会計歳出決算</t>
  </si>
  <si>
    <t>３　県特別会計歳入決算</t>
  </si>
  <si>
    <t>２　県一般会計歳出決算</t>
  </si>
  <si>
    <t>１　県一般会計歳入決算</t>
  </si>
  <si>
    <t>　〃（臨海造成）</t>
  </si>
  <si>
    <t>（㎥）</t>
  </si>
  <si>
    <t>普通財産</t>
  </si>
  <si>
    <t>地方特例
交付金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</si>
  <si>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</si>
  <si>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</si>
  <si>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</si>
  <si>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</si>
  <si>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</si>
  <si>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</si>
  <si>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</si>
  <si>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</si>
  <si>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</si>
  <si>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</si>
  <si>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</si>
  <si>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</si>
  <si>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前年度繰上
充当金</t>
  </si>
  <si>
    <t>鯖江市</t>
  </si>
  <si>
    <t>福井県海岸漂着物対策基金</t>
  </si>
  <si>
    <t>農業構造改革支援基金</t>
  </si>
  <si>
    <t>嶺南振興局
二州農林部</t>
  </si>
  <si>
    <t>資　料：国税庁統計年報</t>
  </si>
  <si>
    <t>（単位：百万円）</t>
  </si>
  <si>
    <t>地域医療介護総合確保基金</t>
  </si>
  <si>
    <t xml:space="preserve">  </t>
  </si>
  <si>
    <t>-</t>
  </si>
  <si>
    <t>（注）1.所得税には、復興特別所得税を含む。</t>
  </si>
  <si>
    <t>福井県高校生修学等支援基金</t>
  </si>
  <si>
    <t>国民健康保険財政安定化基金</t>
  </si>
  <si>
    <t>嶺南振興局
林業水産部</t>
  </si>
  <si>
    <t>船舶</t>
  </si>
  <si>
    <t>1機</t>
  </si>
  <si>
    <t>（単位：千円）</t>
  </si>
  <si>
    <t>奨学金返還支援基金</t>
  </si>
  <si>
    <t>母子父子寡婦福祉資金貸付金</t>
  </si>
  <si>
    <t>７　地方譲与税歳入決算</t>
  </si>
  <si>
    <t>８　国税徴収状況</t>
  </si>
  <si>
    <t>９　県地方債現在高</t>
  </si>
  <si>
    <t>１０　県基金現在高</t>
  </si>
  <si>
    <t>１１　県有財産</t>
  </si>
  <si>
    <t>16-9</t>
  </si>
  <si>
    <t>16-10</t>
  </si>
  <si>
    <t>16-11(1)</t>
  </si>
  <si>
    <t>16-11(2)</t>
  </si>
  <si>
    <t>16-11(3)(4)</t>
  </si>
  <si>
    <t>16-12(1)</t>
  </si>
  <si>
    <t>16-12(2)</t>
  </si>
  <si>
    <t>財政調整基金</t>
  </si>
  <si>
    <t>災害救助基金</t>
  </si>
  <si>
    <t>土地開発基金</t>
  </si>
  <si>
    <t>奨学育英基金</t>
  </si>
  <si>
    <t>児童福祉事業基金</t>
  </si>
  <si>
    <t>社会福祉施設整備事業等基金</t>
  </si>
  <si>
    <t>雪対策基金</t>
  </si>
  <si>
    <t>企業立地促進資金貸付基金</t>
  </si>
  <si>
    <t>地域活性化基金</t>
  </si>
  <si>
    <t>自然保護基金</t>
  </si>
  <si>
    <t>県債管理基金</t>
  </si>
  <si>
    <t>石油備蓄基地被害漁業者救済基金</t>
  </si>
  <si>
    <t>地域振興基金</t>
  </si>
  <si>
    <t>環境保全基金</t>
  </si>
  <si>
    <t>高齢者保健福祉基金</t>
  </si>
  <si>
    <t>中山間地域土地改良施設等保全基金</t>
  </si>
  <si>
    <t>科学技術振興施設整備基金</t>
  </si>
  <si>
    <t>科学学術顕彰基金</t>
  </si>
  <si>
    <t>災害ボランティア活動基金</t>
  </si>
  <si>
    <t>介護保険財政安定化基金</t>
  </si>
  <si>
    <t>後期高齢者医療財政安定化基金</t>
  </si>
  <si>
    <t>国営土地改良事業償還金管理基金</t>
  </si>
  <si>
    <t>教員指導力向上基金</t>
  </si>
  <si>
    <t>特別経済対策産業団地整備基金</t>
  </si>
  <si>
    <t>市町振興資金貸付基金</t>
  </si>
  <si>
    <t>　　　　が県内市町に対して交付されるもの</t>
  </si>
  <si>
    <t>国民健康保険</t>
  </si>
  <si>
    <t>中山間農業・畜産課</t>
  </si>
  <si>
    <t>再生可能エネルギー導入推進基金　R2/2月行削除</t>
  </si>
  <si>
    <t>国民健康保険広域化等支援基金　R2/2月行削除</t>
  </si>
  <si>
    <t>消費者行政活性化基金　R/2月行削除</t>
  </si>
  <si>
    <t>令和元年度</t>
  </si>
  <si>
    <t>令和元年度</t>
  </si>
  <si>
    <t>安心こども基金</t>
  </si>
  <si>
    <t>5　税目別県税歳入決算</t>
  </si>
  <si>
    <t>令和2年度</t>
  </si>
  <si>
    <t>自動車税環境性能割</t>
  </si>
  <si>
    <t>自動車税種別割</t>
  </si>
  <si>
    <t>自動車重量譲与税</t>
  </si>
  <si>
    <t>森林環境譲与税</t>
  </si>
  <si>
    <t>12　市町別決算</t>
  </si>
  <si>
    <t>自動車税
環境性能割
交付金</t>
  </si>
  <si>
    <t>法人事業税
交付金</t>
  </si>
  <si>
    <t>令和２年度</t>
  </si>
  <si>
    <t>鯖江市</t>
  </si>
  <si>
    <t>（注）1. 配当割交付金：県に納入された県民税配当割（上場株式などの配当等について課税される県税）のうち一定の額が県内市町に対して交付されるもの</t>
  </si>
  <si>
    <t>　　　2. 株式等譲渡所得割交付金：県に納入された県民税株式等譲渡所得割（特定口座内での上場株式等の譲渡益について課税される県税）のうち一定の額</t>
  </si>
  <si>
    <t>12　市町別決算</t>
  </si>
  <si>
    <t>令和元年度</t>
  </si>
  <si>
    <t>国税総額</t>
  </si>
  <si>
    <t>　源泉分</t>
  </si>
  <si>
    <t>　申告分</t>
  </si>
  <si>
    <t>消費税及び
地方消費税</t>
  </si>
  <si>
    <t>その他</t>
  </si>
  <si>
    <t>　　　2.法人税には、地方法人税を含む。</t>
  </si>
  <si>
    <t>2年度末現在高</t>
  </si>
  <si>
    <t>特別法人事業譲与税</t>
  </si>
  <si>
    <t>令和3年福井県統計年鑑</t>
  </si>
  <si>
    <t>資料：福井県会計局「令和3年度福井県歳入歳出決算事項別明細書」</t>
  </si>
  <si>
    <t>（注）収入未済額は不能欠損も考慮した数字である。</t>
  </si>
  <si>
    <t>令和3年度</t>
  </si>
  <si>
    <t>資料：福井県税務課</t>
  </si>
  <si>
    <t>　　　3. 旧法による税は、目的税による軽油引取税、料理飲食等消費税、特別地方消費税および自動車取得税の合計である。</t>
  </si>
  <si>
    <t>令和３年度</t>
  </si>
  <si>
    <t>調定額</t>
  </si>
  <si>
    <t>（Ａ）</t>
  </si>
  <si>
    <t>（Ｂ）</t>
  </si>
  <si>
    <t>資料：福井県税務課</t>
  </si>
  <si>
    <t>税目別</t>
  </si>
  <si>
    <t>令和２年度末現在高</t>
  </si>
  <si>
    <t>令和３年度中増減高</t>
  </si>
  <si>
    <t>令和3年度末現在高</t>
  </si>
  <si>
    <t>　〃（流域下水）</t>
  </si>
  <si>
    <t>資料：福井県財政課</t>
  </si>
  <si>
    <t>　普通債</t>
  </si>
  <si>
    <t>　災害復旧費</t>
  </si>
  <si>
    <t>　特例債</t>
  </si>
  <si>
    <t>　財源対策債</t>
  </si>
  <si>
    <t>　臨時財政特例債</t>
  </si>
  <si>
    <t>　臨時財政対策債</t>
  </si>
  <si>
    <t>令和3年度中増減高</t>
  </si>
  <si>
    <t>3年度末現在高</t>
  </si>
  <si>
    <t>森林環境譲与税基金</t>
  </si>
  <si>
    <t>令和3年度</t>
  </si>
  <si>
    <t>資料：福井県会計局「令和3年度福井県歳入歳出決算事項別明細書」</t>
  </si>
  <si>
    <t>その他の行政財産</t>
  </si>
  <si>
    <t>本庁舎</t>
  </si>
  <si>
    <t>公共用財産</t>
  </si>
  <si>
    <t>公舎</t>
  </si>
  <si>
    <t>山林</t>
  </si>
  <si>
    <t>合計</t>
  </si>
  <si>
    <t>区分</t>
  </si>
  <si>
    <t>現在高</t>
  </si>
  <si>
    <t>前年度末</t>
  </si>
  <si>
    <t>決算年度末</t>
  </si>
  <si>
    <t>行政
財産</t>
  </si>
  <si>
    <t>嶺南振興局林業水産部</t>
  </si>
  <si>
    <t>資料：福井県会計局「令和3年度福井県歳入歳出決算事項別明細書」</t>
  </si>
  <si>
    <t>分収
地上権</t>
  </si>
  <si>
    <t>所管課</t>
  </si>
  <si>
    <t>資料：福井県会計局「令和3年度福井県歳入歳出決算事項別明細書」</t>
  </si>
  <si>
    <t>船舶</t>
  </si>
  <si>
    <t>浮標</t>
  </si>
  <si>
    <t>　令和3年度</t>
  </si>
  <si>
    <t>資料：福井県市町協働課</t>
  </si>
  <si>
    <t>資料：福井県市町協働課</t>
  </si>
  <si>
    <t>資料：福井県会計局「令和3年度福井県歳入歳出決算書」</t>
  </si>
  <si>
    <t xml:space="preserve">     １６税・財政</t>
  </si>
  <si>
    <t>港湾整備事業</t>
  </si>
  <si>
    <t>県有林事業</t>
  </si>
  <si>
    <t>災害救助基金</t>
  </si>
  <si>
    <t>証紙</t>
  </si>
  <si>
    <t>　　　2．自動車税種別割は、自動車税（～R1．9．30）を含む。</t>
  </si>
  <si>
    <t>総額</t>
  </si>
  <si>
    <t>個人</t>
  </si>
  <si>
    <t>法人</t>
  </si>
  <si>
    <t>利子割</t>
  </si>
  <si>
    <t>配当割</t>
  </si>
  <si>
    <t>狩猟税</t>
  </si>
  <si>
    <t>福井</t>
  </si>
  <si>
    <t>嶺南</t>
  </si>
  <si>
    <t>本庁</t>
  </si>
  <si>
    <t>所得税</t>
  </si>
  <si>
    <t>法人税</t>
  </si>
  <si>
    <t>相続税</t>
  </si>
  <si>
    <t>消費税</t>
  </si>
  <si>
    <t xml:space="preserve">酒税  </t>
  </si>
  <si>
    <t>令和３年度</t>
  </si>
  <si>
    <t>学校</t>
  </si>
  <si>
    <t>公園</t>
  </si>
  <si>
    <t>資料：福井県会計局「令和3年度福井県歳入歳出決算事項別明細書」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</si>
</sst>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 "/>
    <numFmt numFmtId="178" formatCode="_ * #,##0.0_ ;_ * \-#,##0.0_ ;_ * &quot;-&quot;?_ ;_ @_ "/>
    <numFmt numFmtId="179" formatCode="0_ "/>
    <numFmt numFmtId="180" formatCode="&quot;¥&quot;#,##0_);[Red]\(&quot;¥&quot;#,##0\)"/>
    <numFmt numFmtId="181" formatCode="#,###"/>
    <numFmt numFmtId="182" formatCode="#,##0;&quot;△&quot;#,##0;&quot;-&quot;"/>
    <numFmt numFmtId="183" formatCode="#,##0;[Red]\-#,##0;\-"/>
    <numFmt numFmtId="184" formatCode="#,##0.00_ ;[Red]\-#,##0.00\ "/>
    <numFmt numFmtId="185" formatCode="#,##0;&quot;△ &quot;#,##0"/>
    <numFmt numFmtId="186" formatCode="#,##0.00_ ;\ \-#,##0.00_ ;&quot;-&quot;_ ;_ @_ "/>
    <numFmt numFmtId="187" formatCode="General;;\-"/>
    <numFmt numFmtId="188" formatCode="0&quot;機&quot;"/>
    <numFmt numFmtId="189" formatCode="0&quot;機&quot;;;\-"/>
    <numFmt numFmtId="190" formatCode="0&quot;個&quot;"/>
    <numFmt numFmtId="191" formatCode="0&quot;個&quot;;;\-"/>
    <numFmt numFmtId="192" formatCode="0.00&quot;総&quot;\t"/>
    <numFmt numFmtId="193" formatCode="0.00&quot;総&quot;\t;;\-"/>
    <numFmt numFmtId="194" formatCode="0&quot;隻&quot;"/>
    <numFmt numFmtId="195" formatCode="0&quot;隻&quot;;;\-"/>
    <numFmt numFmtId="196" formatCode="#,##0;\-#,##0;\-"/>
    <numFmt numFmtId="197" formatCode="#,##0.0;[Red]\-#,##0.0"/>
    <numFmt numFmtId="198" formatCode="#,##0.00;&quot;△&quot;#,##0.00;&quot;-&quot;"/>
    <numFmt numFmtId="199" formatCode="#,##0.0_ ;[Red]\-#,##0.0\ ;\-\ "/>
    <numFmt numFmtId="200" formatCode="#,##0.000000000000000000_ ;[Red]\-#,##0.000000000000000000\ "/>
    <numFmt numFmtId="201" formatCode="#,##0;\△\ #,##0;\-"/>
    <numFmt numFmtId="202" formatCode="0.00;\-0.00;\-"/>
    <numFmt numFmtId="203" formatCode="0.0\ ;\△\ 0.0\ ;\-\ "/>
    <numFmt numFmtId="204" formatCode="#,##0.00_ "/>
    <numFmt numFmtId="205" formatCode="_ * #,##0.0_ ;_ * \-#,##0.0_ ;_ * &quot;-&quot;_ ;_ @_ "/>
    <numFmt numFmtId="206" formatCode="[&lt;=999]000;[&lt;=9999]000\-00;000\-0000"/>
    <numFmt numFmtId="207" formatCode="#,##0.0;&quot;△ &quot;#,##0.0"/>
    <numFmt numFmtId="208" formatCode="#,##0.0_);\(#,##0.0\)"/>
    <numFmt numFmtId="209" formatCode="#,##0.0_);\(#,##0.0\);@_ "/>
    <numFmt numFmtId="210" formatCode="#,##0;&quot;△&quot;\ #,##0;\-"/>
    <numFmt numFmtId="211" formatCode="0.0\ ;&quot;△&quot;\ 0.0\ ;\-\ "/>
    <numFmt numFmtId="212" formatCode="0.0_ ;[Red]\-0.0\ "/>
    <numFmt numFmtId="213" formatCode="0_);[Red]\(0\)"/>
    <numFmt numFmtId="214" formatCode="#,##0.00_);[Red]\(#,##0.00\)"/>
    <numFmt numFmtId="215" formatCode="0.0_);[Red]\(0.0\)"/>
    <numFmt numFmtId="216" formatCode="#,##0.000000000000000000_ "/>
    <numFmt numFmtId="217" formatCode="[$]ggge&quot;年&quot;m&quot;月&quot;d&quot;日&quot;;@"/>
    <numFmt numFmtId="218" formatCode="[$-411]gge&quot;年&quot;m&quot;月&quot;d&quot;日&quot;;@"/>
    <numFmt numFmtId="219" formatCode="[$]gge&quot;年&quot;m&quot;月&quot;d&quot;日&quot;;@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#,##0.0\ ;&quot;△&quot;\ #,##0.0\ ;\-\ "/>
    <numFmt numFmtId="225" formatCode="#,##0_ ;[Red]\-#,##0\ ;\-\ "/>
    <numFmt numFmtId="226" formatCode="0.000;\-0.000;\-"/>
    <numFmt numFmtId="227" formatCode="#,##0;&quot;△&quot;\ #,##0;\-\ "/>
    <numFmt numFmtId="228" formatCode="#,##0.0;&quot;△&quot;\ #,##0.0;\-"/>
    <numFmt numFmtId="229" formatCode="#,##0.0;[Red]\-#,##0.0;\-"/>
    <numFmt numFmtId="230" formatCode="#,##0.00;[Red]\-#,##0.00;\-"/>
    <numFmt numFmtId="231" formatCode="[$]ggge&quot;年&quot;m&quot;月&quot;d&quot;日&quot;;@"/>
    <numFmt numFmtId="232" formatCode="[$]gge&quot;年&quot;m&quot;月&quot;d&quot;日&quot;;@"/>
  </numFmts>
  <fonts count="9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b/>
      <sz val="11"/>
      <color indexed="10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b/>
      <sz val="1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7.5"/>
      <name val="ＭＳ 明朝"/>
      <family val="1"/>
    </font>
    <font>
      <sz val="7"/>
      <name val="ＭＳ 明朝"/>
      <family val="1"/>
    </font>
    <font>
      <sz val="18"/>
      <name val="ＭＳ 明朝"/>
      <family val="1"/>
    </font>
    <font>
      <sz val="10"/>
      <color indexed="12"/>
      <name val="ＭＳ 明朝"/>
      <family val="1"/>
    </font>
    <font>
      <sz val="11"/>
      <color indexed="12"/>
      <name val="ＭＳ 明朝"/>
      <family val="1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12"/>
      <name val="ＭＳ ゴシック"/>
      <family val="3"/>
    </font>
    <font>
      <sz val="8"/>
      <color indexed="30"/>
      <name val="ＭＳ ゴシック"/>
      <family val="3"/>
    </font>
    <font>
      <u val="single"/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.5"/>
      <color indexed="8"/>
      <name val="ＭＳ 明朝"/>
      <family val="1"/>
    </font>
    <font>
      <sz val="10"/>
      <color indexed="10"/>
      <name val="ＭＳ 明朝"/>
      <family val="1"/>
    </font>
    <font>
      <sz val="9"/>
      <color indexed="30"/>
      <name val="ＭＳ ゴシック"/>
      <family val="3"/>
    </font>
    <font>
      <sz val="9"/>
      <color indexed="30"/>
      <name val="ＭＳ 明朝"/>
      <family val="1"/>
    </font>
    <font>
      <sz val="8"/>
      <color indexed="30"/>
      <name val="ＭＳ 明朝"/>
      <family val="1"/>
    </font>
    <font>
      <sz val="11"/>
      <color indexed="30"/>
      <name val="ＭＳ 明朝"/>
      <family val="1"/>
    </font>
    <font>
      <sz val="11"/>
      <color indexed="30"/>
      <name val="ＭＳ ゴシック"/>
      <family val="3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0000FF"/>
      <name val="ＭＳ 明朝"/>
      <family val="1"/>
    </font>
    <font>
      <sz val="10"/>
      <color rgb="FF0000FF"/>
      <name val="ＭＳ ゴシック"/>
      <family val="3"/>
    </font>
    <font>
      <sz val="8"/>
      <color rgb="FF0070C0"/>
      <name val="ＭＳ ゴシック"/>
      <family val="3"/>
    </font>
    <font>
      <u val="single"/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8.5"/>
      <color theme="1"/>
      <name val="ＭＳ 明朝"/>
      <family val="1"/>
    </font>
    <font>
      <sz val="10"/>
      <color rgb="FFFF0000"/>
      <name val="ＭＳ 明朝"/>
      <family val="1"/>
    </font>
    <font>
      <sz val="9"/>
      <color rgb="FF0070C0"/>
      <name val="ＭＳ ゴシック"/>
      <family val="3"/>
    </font>
    <font>
      <sz val="9"/>
      <color rgb="FF0070C0"/>
      <name val="ＭＳ 明朝"/>
      <family val="1"/>
    </font>
    <font>
      <sz val="8"/>
      <color rgb="FF0070C0"/>
      <name val="ＭＳ 明朝"/>
      <family val="1"/>
    </font>
    <font>
      <sz val="11"/>
      <color rgb="FF0070C0"/>
      <name val="ＭＳ 明朝"/>
      <family val="1"/>
    </font>
    <font>
      <sz val="11"/>
      <color rgb="FF0070C0"/>
      <name val="ＭＳ ゴシック"/>
      <family val="3"/>
    </font>
    <font>
      <sz val="11"/>
      <color rgb="FFFF0000"/>
      <name val="ＭＳ Ｐゴシック"/>
      <family val="3"/>
    </font>
    <font>
      <sz val="9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6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0" fontId="65" fillId="0" borderId="0" xfId="43" applyAlignment="1" applyProtection="1" quotePrefix="1">
      <alignment/>
      <protection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0" fillId="0" borderId="16" xfId="0" applyFont="1" applyBorder="1" applyAlignment="1">
      <alignment horizontal="distributed" vertical="center"/>
    </xf>
    <xf numFmtId="183" fontId="10" fillId="0" borderId="0" xfId="49" applyNumberFormat="1" applyFont="1" applyAlignment="1">
      <alignment vertical="center"/>
    </xf>
    <xf numFmtId="0" fontId="10" fillId="0" borderId="17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0" xfId="0" applyFont="1" applyAlignment="1">
      <alignment/>
    </xf>
    <xf numFmtId="0" fontId="10" fillId="0" borderId="17" xfId="0" applyFont="1" applyBorder="1" applyAlignment="1">
      <alignment horizontal="distributed" vertical="center"/>
    </xf>
    <xf numFmtId="183" fontId="12" fillId="0" borderId="0" xfId="49" applyNumberFormat="1" applyFont="1" applyAlignment="1">
      <alignment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0" xfId="0" applyFont="1" applyBorder="1" applyAlignment="1">
      <alignment/>
    </xf>
    <xf numFmtId="182" fontId="79" fillId="33" borderId="0" xfId="49" applyNumberFormat="1" applyFont="1" applyFill="1" applyBorder="1" applyAlignment="1">
      <alignment vertical="center"/>
    </xf>
    <xf numFmtId="182" fontId="80" fillId="33" borderId="0" xfId="49" applyNumberFormat="1" applyFont="1" applyFill="1" applyBorder="1" applyAlignment="1">
      <alignment vertical="center"/>
    </xf>
    <xf numFmtId="182" fontId="10" fillId="33" borderId="0" xfId="49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2" fillId="0" borderId="17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65" fillId="0" borderId="0" xfId="43" applyFill="1" applyAlignment="1" applyProtection="1">
      <alignment/>
      <protection/>
    </xf>
    <xf numFmtId="0" fontId="14" fillId="0" borderId="0" xfId="0" applyFont="1" applyAlignment="1">
      <alignment/>
    </xf>
    <xf numFmtId="0" fontId="14" fillId="0" borderId="12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8" fillId="0" borderId="19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16" fillId="0" borderId="0" xfId="0" applyFont="1" applyAlignment="1">
      <alignment/>
    </xf>
    <xf numFmtId="189" fontId="1" fillId="0" borderId="2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98" fontId="14" fillId="0" borderId="0" xfId="49" applyNumberFormat="1" applyFont="1" applyAlignment="1">
      <alignment vertical="center"/>
    </xf>
    <xf numFmtId="184" fontId="15" fillId="0" borderId="11" xfId="0" applyNumberFormat="1" applyFont="1" applyBorder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 wrapText="1"/>
    </xf>
    <xf numFmtId="0" fontId="0" fillId="0" borderId="0" xfId="0" applyAlignment="1">
      <alignment horizontal="left" indent="1"/>
    </xf>
    <xf numFmtId="0" fontId="65" fillId="0" borderId="0" xfId="43" applyAlignment="1" applyProtection="1">
      <alignment/>
      <protection/>
    </xf>
    <xf numFmtId="183" fontId="79" fillId="0" borderId="0" xfId="0" applyNumberFormat="1" applyFont="1" applyAlignment="1">
      <alignment/>
    </xf>
    <xf numFmtId="201" fontId="10" fillId="0" borderId="0" xfId="49" applyNumberFormat="1" applyFont="1" applyFill="1" applyBorder="1" applyAlignment="1">
      <alignment vertical="center"/>
    </xf>
    <xf numFmtId="183" fontId="1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98" fontId="8" fillId="0" borderId="0" xfId="49" applyNumberFormat="1" applyFont="1" applyAlignment="1">
      <alignment vertical="center"/>
    </xf>
    <xf numFmtId="198" fontId="8" fillId="0" borderId="0" xfId="49" applyNumberFormat="1" applyFont="1" applyAlignment="1">
      <alignment horizontal="right" vertical="center"/>
    </xf>
    <xf numFmtId="198" fontId="8" fillId="0" borderId="20" xfId="49" applyNumberFormat="1" applyFont="1" applyBorder="1" applyAlignment="1">
      <alignment vertical="center"/>
    </xf>
    <xf numFmtId="198" fontId="16" fillId="0" borderId="21" xfId="49" applyNumberFormat="1" applyFont="1" applyBorder="1" applyAlignment="1">
      <alignment vertical="center"/>
    </xf>
    <xf numFmtId="198" fontId="16" fillId="0" borderId="22" xfId="49" applyNumberFormat="1" applyFont="1" applyBorder="1" applyAlignment="1">
      <alignment vertical="center"/>
    </xf>
    <xf numFmtId="0" fontId="8" fillId="0" borderId="17" xfId="0" applyFont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65" fillId="0" borderId="0" xfId="43" applyFill="1" applyAlignment="1" applyProtection="1">
      <alignment/>
      <protection/>
    </xf>
    <xf numFmtId="0" fontId="1" fillId="0" borderId="1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 wrapText="1"/>
    </xf>
    <xf numFmtId="0" fontId="10" fillId="0" borderId="0" xfId="0" applyNumberFormat="1" applyFont="1" applyFill="1" applyAlignment="1">
      <alignment/>
    </xf>
    <xf numFmtId="0" fontId="10" fillId="0" borderId="16" xfId="0" applyFont="1" applyFill="1" applyBorder="1" applyAlignment="1">
      <alignment horizontal="distributed" vertical="center"/>
    </xf>
    <xf numFmtId="183" fontId="79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8" fontId="10" fillId="0" borderId="0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185" fontId="10" fillId="0" borderId="0" xfId="49" applyNumberFormat="1" applyFont="1" applyFill="1" applyBorder="1" applyAlignment="1">
      <alignment vertical="center"/>
    </xf>
    <xf numFmtId="183" fontId="1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23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24" xfId="0" applyFont="1" applyFill="1" applyBorder="1" applyAlignment="1">
      <alignment/>
    </xf>
    <xf numFmtId="0" fontId="8" fillId="0" borderId="19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198" fontId="81" fillId="0" borderId="25" xfId="49" applyNumberFormat="1" applyFont="1" applyFill="1" applyBorder="1" applyAlignment="1">
      <alignment vertical="center"/>
    </xf>
    <xf numFmtId="182" fontId="10" fillId="0" borderId="0" xfId="49" applyNumberFormat="1" applyFont="1" applyFill="1" applyBorder="1" applyAlignment="1">
      <alignment vertical="center"/>
    </xf>
    <xf numFmtId="210" fontId="10" fillId="0" borderId="20" xfId="49" applyNumberFormat="1" applyFont="1" applyFill="1" applyBorder="1" applyAlignment="1">
      <alignment/>
    </xf>
    <xf numFmtId="210" fontId="10" fillId="0" borderId="0" xfId="49" applyNumberFormat="1" applyFont="1" applyFill="1" applyAlignment="1">
      <alignment/>
    </xf>
    <xf numFmtId="211" fontId="10" fillId="0" borderId="0" xfId="49" applyNumberFormat="1" applyFont="1" applyFill="1" applyAlignment="1">
      <alignment/>
    </xf>
    <xf numFmtId="0" fontId="10" fillId="0" borderId="0" xfId="0" applyFont="1" applyBorder="1" applyAlignment="1">
      <alignment vertical="center"/>
    </xf>
    <xf numFmtId="201" fontId="79" fillId="0" borderId="0" xfId="49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182" fontId="12" fillId="0" borderId="0" xfId="49" applyNumberFormat="1" applyFont="1" applyFill="1" applyBorder="1" applyAlignment="1">
      <alignment vertical="center"/>
    </xf>
    <xf numFmtId="182" fontId="12" fillId="33" borderId="0" xfId="49" applyNumberFormat="1" applyFont="1" applyFill="1" applyBorder="1" applyAlignment="1">
      <alignment vertical="center"/>
    </xf>
    <xf numFmtId="198" fontId="14" fillId="0" borderId="0" xfId="49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/>
    </xf>
    <xf numFmtId="198" fontId="8" fillId="0" borderId="0" xfId="49" applyNumberFormat="1" applyFont="1" applyBorder="1" applyAlignment="1">
      <alignment vertical="center"/>
    </xf>
    <xf numFmtId="198" fontId="8" fillId="0" borderId="0" xfId="49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4" fontId="14" fillId="0" borderId="0" xfId="49" applyNumberFormat="1" applyFont="1" applyAlignment="1">
      <alignment vertical="center"/>
    </xf>
    <xf numFmtId="0" fontId="65" fillId="0" borderId="0" xfId="43" applyFill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distributed" vertical="center"/>
    </xf>
    <xf numFmtId="0" fontId="1" fillId="0" borderId="27" xfId="0" applyFont="1" applyFill="1" applyBorder="1" applyAlignment="1">
      <alignment horizontal="distributed" vertical="center"/>
    </xf>
    <xf numFmtId="195" fontId="1" fillId="0" borderId="20" xfId="0" applyNumberFormat="1" applyFont="1" applyFill="1" applyBorder="1" applyAlignment="1">
      <alignment horizontal="center" vertical="center"/>
    </xf>
    <xf numFmtId="193" fontId="1" fillId="0" borderId="2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distributed" vertical="center"/>
    </xf>
    <xf numFmtId="187" fontId="1" fillId="0" borderId="20" xfId="0" applyNumberFormat="1" applyFont="1" applyFill="1" applyBorder="1" applyAlignment="1">
      <alignment horizontal="center" vertical="center"/>
    </xf>
    <xf numFmtId="191" fontId="1" fillId="0" borderId="20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distributed" vertical="center"/>
    </xf>
    <xf numFmtId="186" fontId="1" fillId="0" borderId="20" xfId="49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horizontal="right" vertical="center"/>
    </xf>
    <xf numFmtId="186" fontId="1" fillId="0" borderId="21" xfId="0" applyNumberFormat="1" applyFont="1" applyFill="1" applyBorder="1" applyAlignment="1">
      <alignment horizontal="right" vertical="center"/>
    </xf>
    <xf numFmtId="41" fontId="1" fillId="0" borderId="20" xfId="0" applyNumberFormat="1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center" vertical="center" shrinkToFit="1"/>
    </xf>
    <xf numFmtId="41" fontId="1" fillId="0" borderId="0" xfId="0" applyNumberFormat="1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41" fontId="1" fillId="0" borderId="29" xfId="49" applyNumberFormat="1" applyFont="1" applyFill="1" applyBorder="1" applyAlignment="1">
      <alignment vertical="center"/>
    </xf>
    <xf numFmtId="41" fontId="1" fillId="0" borderId="20" xfId="49" applyNumberFormat="1" applyFont="1" applyFill="1" applyBorder="1" applyAlignment="1">
      <alignment horizontal="right" vertical="center"/>
    </xf>
    <xf numFmtId="0" fontId="82" fillId="0" borderId="0" xfId="43" applyFont="1" applyFill="1" applyAlignment="1" applyProtection="1">
      <alignment/>
      <protection/>
    </xf>
    <xf numFmtId="0" fontId="83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85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83" fillId="0" borderId="10" xfId="0" applyFont="1" applyFill="1" applyBorder="1" applyAlignment="1">
      <alignment/>
    </xf>
    <xf numFmtId="0" fontId="84" fillId="0" borderId="10" xfId="0" applyFont="1" applyFill="1" applyBorder="1" applyAlignment="1">
      <alignment/>
    </xf>
    <xf numFmtId="0" fontId="87" fillId="0" borderId="30" xfId="0" applyFont="1" applyFill="1" applyBorder="1" applyAlignment="1">
      <alignment vertical="center"/>
    </xf>
    <xf numFmtId="0" fontId="87" fillId="0" borderId="0" xfId="0" applyFont="1" applyFill="1" applyAlignment="1">
      <alignment vertical="center"/>
    </xf>
    <xf numFmtId="0" fontId="87" fillId="0" borderId="22" xfId="0" applyFont="1" applyFill="1" applyBorder="1" applyAlignment="1">
      <alignment vertical="center"/>
    </xf>
    <xf numFmtId="0" fontId="87" fillId="0" borderId="18" xfId="0" applyFont="1" applyFill="1" applyBorder="1" applyAlignment="1">
      <alignment vertical="center"/>
    </xf>
    <xf numFmtId="0" fontId="84" fillId="0" borderId="12" xfId="0" applyFont="1" applyFill="1" applyBorder="1" applyAlignment="1">
      <alignment horizontal="distributed" vertical="center"/>
    </xf>
    <xf numFmtId="0" fontId="84" fillId="0" borderId="0" xfId="0" applyFont="1" applyFill="1" applyBorder="1" applyAlignment="1">
      <alignment horizontal="distributed"/>
    </xf>
    <xf numFmtId="0" fontId="84" fillId="0" borderId="16" xfId="0" applyFont="1" applyFill="1" applyBorder="1" applyAlignment="1">
      <alignment horizontal="distributed" indent="1"/>
    </xf>
    <xf numFmtId="183" fontId="84" fillId="0" borderId="0" xfId="49" applyNumberFormat="1" applyFont="1" applyFill="1" applyAlignment="1">
      <alignment horizontal="right"/>
    </xf>
    <xf numFmtId="38" fontId="84" fillId="0" borderId="0" xfId="49" applyFont="1" applyFill="1" applyAlignment="1">
      <alignment/>
    </xf>
    <xf numFmtId="0" fontId="87" fillId="0" borderId="0" xfId="0" applyFont="1" applyFill="1" applyAlignment="1">
      <alignment/>
    </xf>
    <xf numFmtId="0" fontId="84" fillId="0" borderId="17" xfId="0" applyFont="1" applyFill="1" applyBorder="1" applyAlignment="1">
      <alignment horizontal="distributed" indent="1"/>
    </xf>
    <xf numFmtId="0" fontId="84" fillId="0" borderId="17" xfId="0" applyFont="1" applyFill="1" applyBorder="1" applyAlignment="1">
      <alignment horizontal="left" indent="1" shrinkToFit="1"/>
    </xf>
    <xf numFmtId="40" fontId="84" fillId="0" borderId="0" xfId="49" applyNumberFormat="1" applyFont="1" applyFill="1" applyAlignment="1">
      <alignment/>
    </xf>
    <xf numFmtId="184" fontId="84" fillId="0" borderId="0" xfId="49" applyNumberFormat="1" applyFont="1" applyFill="1" applyAlignment="1">
      <alignment/>
    </xf>
    <xf numFmtId="184" fontId="85" fillId="0" borderId="0" xfId="49" applyNumberFormat="1" applyFont="1" applyFill="1" applyAlignment="1">
      <alignment/>
    </xf>
    <xf numFmtId="0" fontId="84" fillId="0" borderId="0" xfId="0" applyFont="1" applyFill="1" applyBorder="1" applyAlignment="1">
      <alignment horizontal="distributed" shrinkToFit="1"/>
    </xf>
    <xf numFmtId="0" fontId="84" fillId="0" borderId="0" xfId="0" applyFont="1" applyFill="1" applyBorder="1" applyAlignment="1">
      <alignment horizontal="distributed" wrapText="1" shrinkToFit="1"/>
    </xf>
    <xf numFmtId="183" fontId="84" fillId="0" borderId="0" xfId="49" applyNumberFormat="1" applyFont="1" applyFill="1" applyBorder="1" applyAlignment="1">
      <alignment horizontal="right"/>
    </xf>
    <xf numFmtId="38" fontId="84" fillId="0" borderId="0" xfId="49" applyFont="1" applyFill="1" applyBorder="1" applyAlignment="1">
      <alignment/>
    </xf>
    <xf numFmtId="0" fontId="85" fillId="0" borderId="0" xfId="0" applyFont="1" applyFill="1" applyBorder="1" applyAlignment="1">
      <alignment/>
    </xf>
    <xf numFmtId="38" fontId="84" fillId="0" borderId="22" xfId="49" applyFont="1" applyFill="1" applyBorder="1" applyAlignment="1">
      <alignment/>
    </xf>
    <xf numFmtId="0" fontId="85" fillId="0" borderId="22" xfId="0" applyFont="1" applyFill="1" applyBorder="1" applyAlignment="1">
      <alignment/>
    </xf>
    <xf numFmtId="41" fontId="12" fillId="0" borderId="0" xfId="49" applyNumberFormat="1" applyFont="1" applyFill="1" applyAlignment="1">
      <alignment vertical="center"/>
    </xf>
    <xf numFmtId="178" fontId="12" fillId="0" borderId="0" xfId="49" applyNumberFormat="1" applyFont="1" applyFill="1" applyAlignment="1">
      <alignment vertical="center"/>
    </xf>
    <xf numFmtId="41" fontId="6" fillId="0" borderId="20" xfId="52" applyNumberFormat="1" applyFont="1" applyFill="1" applyBorder="1" applyAlignment="1">
      <alignment vertical="center"/>
    </xf>
    <xf numFmtId="41" fontId="6" fillId="0" borderId="0" xfId="52" applyNumberFormat="1" applyFont="1" applyFill="1" applyBorder="1" applyAlignment="1">
      <alignment vertical="center"/>
    </xf>
    <xf numFmtId="41" fontId="6" fillId="0" borderId="0" xfId="52" applyNumberFormat="1" applyFont="1" applyFill="1" applyBorder="1" applyAlignment="1">
      <alignment horizontal="right" vertical="center"/>
    </xf>
    <xf numFmtId="183" fontId="10" fillId="0" borderId="0" xfId="49" applyNumberFormat="1" applyFont="1" applyFill="1" applyAlignment="1">
      <alignment vertical="center"/>
    </xf>
    <xf numFmtId="183" fontId="10" fillId="0" borderId="0" xfId="49" applyNumberFormat="1" applyFont="1" applyFill="1" applyAlignment="1">
      <alignment horizontal="right" vertical="center"/>
    </xf>
    <xf numFmtId="183" fontId="10" fillId="0" borderId="22" xfId="49" applyNumberFormat="1" applyFont="1" applyFill="1" applyBorder="1" applyAlignment="1">
      <alignment vertical="center"/>
    </xf>
    <xf numFmtId="183" fontId="10" fillId="0" borderId="22" xfId="49" applyNumberFormat="1" applyFont="1" applyFill="1" applyBorder="1" applyAlignment="1">
      <alignment horizontal="right" vertical="center"/>
    </xf>
    <xf numFmtId="183" fontId="80" fillId="0" borderId="0" xfId="49" applyNumberFormat="1" applyFont="1" applyFill="1" applyAlignment="1">
      <alignment vertical="center"/>
    </xf>
    <xf numFmtId="183" fontId="12" fillId="0" borderId="0" xfId="49" applyNumberFormat="1" applyFont="1" applyFill="1" applyAlignment="1">
      <alignment vertical="center"/>
    </xf>
    <xf numFmtId="183" fontId="79" fillId="0" borderId="0" xfId="49" applyNumberFormat="1" applyFont="1" applyFill="1" applyBorder="1" applyAlignment="1">
      <alignment vertical="center"/>
    </xf>
    <xf numFmtId="183" fontId="79" fillId="0" borderId="0" xfId="49" applyNumberFormat="1" applyFont="1" applyFill="1" applyAlignment="1">
      <alignment vertical="center"/>
    </xf>
    <xf numFmtId="183" fontId="79" fillId="0" borderId="22" xfId="49" applyNumberFormat="1" applyFont="1" applyFill="1" applyBorder="1" applyAlignment="1">
      <alignment vertical="center"/>
    </xf>
    <xf numFmtId="201" fontId="10" fillId="0" borderId="0" xfId="49" applyNumberFormat="1" applyFont="1" applyFill="1" applyBorder="1" applyAlignment="1">
      <alignment horizontal="right" vertical="center"/>
    </xf>
    <xf numFmtId="201" fontId="10" fillId="0" borderId="22" xfId="49" applyNumberFormat="1" applyFont="1" applyFill="1" applyBorder="1" applyAlignment="1">
      <alignment vertical="center"/>
    </xf>
    <xf numFmtId="201" fontId="79" fillId="0" borderId="22" xfId="49" applyNumberFormat="1" applyFont="1" applyFill="1" applyBorder="1" applyAlignment="1">
      <alignment vertical="center"/>
    </xf>
    <xf numFmtId="201" fontId="88" fillId="0" borderId="0" xfId="49" applyNumberFormat="1" applyFont="1" applyFill="1" applyBorder="1" applyAlignment="1">
      <alignment vertical="center"/>
    </xf>
    <xf numFmtId="201" fontId="80" fillId="0" borderId="0" xfId="49" applyNumberFormat="1" applyFont="1" applyFill="1" applyBorder="1" applyAlignment="1">
      <alignment vertical="center"/>
    </xf>
    <xf numFmtId="183" fontId="79" fillId="0" borderId="0" xfId="49" applyNumberFormat="1" applyFont="1" applyFill="1" applyAlignment="1">
      <alignment horizontal="right" vertical="center"/>
    </xf>
    <xf numFmtId="183" fontId="84" fillId="0" borderId="0" xfId="49" applyNumberFormat="1" applyFont="1" applyFill="1" applyAlignment="1">
      <alignment/>
    </xf>
    <xf numFmtId="183" fontId="85" fillId="0" borderId="0" xfId="49" applyNumberFormat="1" applyFont="1" applyFill="1" applyAlignment="1">
      <alignment/>
    </xf>
    <xf numFmtId="0" fontId="84" fillId="0" borderId="0" xfId="0" applyFont="1" applyFill="1" applyBorder="1" applyAlignment="1">
      <alignment horizontal="distributed" indent="1"/>
    </xf>
    <xf numFmtId="0" fontId="84" fillId="0" borderId="0" xfId="0" applyFont="1" applyFill="1" applyBorder="1" applyAlignment="1">
      <alignment horizontal="left" vertical="center"/>
    </xf>
    <xf numFmtId="0" fontId="84" fillId="0" borderId="22" xfId="0" applyFont="1" applyFill="1" applyBorder="1" applyAlignment="1">
      <alignment horizontal="distributed"/>
    </xf>
    <xf numFmtId="183" fontId="84" fillId="0" borderId="0" xfId="49" applyNumberFormat="1" applyFont="1" applyFill="1" applyBorder="1" applyAlignment="1">
      <alignment/>
    </xf>
    <xf numFmtId="183" fontId="85" fillId="0" borderId="0" xfId="49" applyNumberFormat="1" applyFont="1" applyFill="1" applyBorder="1" applyAlignment="1">
      <alignment/>
    </xf>
    <xf numFmtId="183" fontId="84" fillId="0" borderId="22" xfId="49" applyNumberFormat="1" applyFont="1" applyFill="1" applyBorder="1" applyAlignment="1">
      <alignment/>
    </xf>
    <xf numFmtId="183" fontId="85" fillId="0" borderId="22" xfId="49" applyNumberFormat="1" applyFont="1" applyFill="1" applyBorder="1" applyAlignment="1">
      <alignment/>
    </xf>
    <xf numFmtId="183" fontId="84" fillId="0" borderId="21" xfId="49" applyNumberFormat="1" applyFont="1" applyFill="1" applyBorder="1" applyAlignment="1">
      <alignment horizontal="right"/>
    </xf>
    <xf numFmtId="198" fontId="89" fillId="0" borderId="22" xfId="49" applyNumberFormat="1" applyFont="1" applyFill="1" applyBorder="1" applyAlignment="1">
      <alignment vertical="center"/>
    </xf>
    <xf numFmtId="198" fontId="8" fillId="0" borderId="0" xfId="49" applyNumberFormat="1" applyFont="1" applyFill="1" applyBorder="1" applyAlignment="1">
      <alignment horizontal="right" vertical="center"/>
    </xf>
    <xf numFmtId="198" fontId="90" fillId="0" borderId="16" xfId="49" applyNumberFormat="1" applyFont="1" applyFill="1" applyBorder="1" applyAlignment="1">
      <alignment vertical="center"/>
    </xf>
    <xf numFmtId="198" fontId="90" fillId="0" borderId="17" xfId="49" applyNumberFormat="1" applyFont="1" applyFill="1" applyBorder="1" applyAlignment="1">
      <alignment vertical="center"/>
    </xf>
    <xf numFmtId="198" fontId="8" fillId="0" borderId="0" xfId="49" applyNumberFormat="1" applyFont="1" applyFill="1" applyBorder="1" applyAlignment="1">
      <alignment vertical="center"/>
    </xf>
    <xf numFmtId="198" fontId="90" fillId="0" borderId="0" xfId="49" applyNumberFormat="1" applyFont="1" applyFill="1" applyBorder="1" applyAlignment="1">
      <alignment vertical="center"/>
    </xf>
    <xf numFmtId="198" fontId="90" fillId="0" borderId="0" xfId="49" applyNumberFormat="1" applyFont="1" applyFill="1" applyAlignment="1">
      <alignment horizontal="right" vertical="center"/>
    </xf>
    <xf numFmtId="198" fontId="8" fillId="0" borderId="0" xfId="49" applyNumberFormat="1" applyFont="1" applyFill="1" applyAlignment="1">
      <alignment horizontal="right" vertical="center"/>
    </xf>
    <xf numFmtId="198" fontId="8" fillId="0" borderId="0" xfId="49" applyNumberFormat="1" applyFont="1" applyFill="1" applyAlignment="1">
      <alignment vertical="center"/>
    </xf>
    <xf numFmtId="198" fontId="90" fillId="0" borderId="0" xfId="49" applyNumberFormat="1" applyFont="1" applyFill="1" applyBorder="1" applyAlignment="1">
      <alignment horizontal="right" vertical="center"/>
    </xf>
    <xf numFmtId="198" fontId="91" fillId="0" borderId="0" xfId="49" applyNumberFormat="1" applyFont="1" applyFill="1" applyAlignment="1">
      <alignment vertical="center"/>
    </xf>
    <xf numFmtId="198" fontId="14" fillId="0" borderId="0" xfId="49" applyNumberFormat="1" applyFont="1" applyFill="1" applyAlignment="1">
      <alignment vertical="center"/>
    </xf>
    <xf numFmtId="198" fontId="91" fillId="0" borderId="0" xfId="49" applyNumberFormat="1" applyFont="1" applyFill="1" applyAlignment="1">
      <alignment horizontal="right" vertical="center"/>
    </xf>
    <xf numFmtId="198" fontId="91" fillId="0" borderId="22" xfId="49" applyNumberFormat="1" applyFont="1" applyFill="1" applyBorder="1" applyAlignment="1">
      <alignment horizontal="right" vertical="center"/>
    </xf>
    <xf numFmtId="198" fontId="81" fillId="0" borderId="25" xfId="49" applyNumberFormat="1" applyFont="1" applyFill="1" applyBorder="1" applyAlignment="1">
      <alignment horizontal="right" vertical="center"/>
    </xf>
    <xf numFmtId="198" fontId="81" fillId="0" borderId="22" xfId="49" applyNumberFormat="1" applyFont="1" applyFill="1" applyBorder="1" applyAlignment="1">
      <alignment horizontal="right" vertical="center"/>
    </xf>
    <xf numFmtId="187" fontId="1" fillId="0" borderId="24" xfId="0" applyNumberFormat="1" applyFont="1" applyFill="1" applyBorder="1" applyAlignment="1">
      <alignment horizontal="center" vertical="center"/>
    </xf>
    <xf numFmtId="194" fontId="92" fillId="0" borderId="0" xfId="0" applyNumberFormat="1" applyFont="1" applyFill="1" applyBorder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192" fontId="92" fillId="0" borderId="0" xfId="0" applyNumberFormat="1" applyFont="1" applyFill="1" applyBorder="1" applyAlignment="1">
      <alignment horizontal="center" vertical="center"/>
    </xf>
    <xf numFmtId="187" fontId="92" fillId="0" borderId="0" xfId="0" applyNumberFormat="1" applyFont="1" applyFill="1" applyBorder="1" applyAlignment="1">
      <alignment horizontal="center" vertical="center"/>
    </xf>
    <xf numFmtId="191" fontId="1" fillId="0" borderId="0" xfId="0" applyNumberFormat="1" applyFont="1" applyFill="1" applyBorder="1" applyAlignment="1">
      <alignment horizontal="center" vertical="center"/>
    </xf>
    <xf numFmtId="190" fontId="92" fillId="0" borderId="0" xfId="0" applyNumberFormat="1" applyFont="1" applyFill="1" applyBorder="1" applyAlignment="1">
      <alignment horizontal="center" vertical="center"/>
    </xf>
    <xf numFmtId="188" fontId="92" fillId="0" borderId="0" xfId="0" applyNumberFormat="1" applyFont="1" applyFill="1" applyBorder="1" applyAlignment="1">
      <alignment horizontal="center" vertical="center"/>
    </xf>
    <xf numFmtId="186" fontId="92" fillId="0" borderId="0" xfId="49" applyNumberFormat="1" applyFont="1" applyFill="1" applyBorder="1" applyAlignment="1">
      <alignment horizontal="right" vertical="center"/>
    </xf>
    <xf numFmtId="186" fontId="92" fillId="0" borderId="0" xfId="0" applyNumberFormat="1" applyFont="1" applyFill="1" applyBorder="1" applyAlignment="1">
      <alignment horizontal="right" vertical="center"/>
    </xf>
    <xf numFmtId="186" fontId="1" fillId="0" borderId="22" xfId="0" applyNumberFormat="1" applyFont="1" applyFill="1" applyBorder="1" applyAlignment="1">
      <alignment horizontal="right" vertical="center"/>
    </xf>
    <xf numFmtId="186" fontId="92" fillId="0" borderId="22" xfId="0" applyNumberFormat="1" applyFont="1" applyFill="1" applyBorder="1" applyAlignment="1">
      <alignment horizontal="right" vertical="center"/>
    </xf>
    <xf numFmtId="41" fontId="1" fillId="0" borderId="24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41" fontId="92" fillId="0" borderId="0" xfId="0" applyNumberFormat="1" applyFont="1" applyFill="1" applyBorder="1" applyAlignment="1">
      <alignment horizontal="right" vertical="center"/>
    </xf>
    <xf numFmtId="41" fontId="92" fillId="0" borderId="0" xfId="0" applyNumberFormat="1" applyFont="1" applyFill="1" applyAlignment="1">
      <alignment vertical="center"/>
    </xf>
    <xf numFmtId="41" fontId="93" fillId="0" borderId="22" xfId="0" applyNumberFormat="1" applyFont="1" applyFill="1" applyBorder="1" applyAlignment="1">
      <alignment vertical="center"/>
    </xf>
    <xf numFmtId="41" fontId="1" fillId="0" borderId="24" xfId="49" applyNumberFormat="1" applyFont="1" applyFill="1" applyBorder="1" applyAlignment="1">
      <alignment horizontal="right" vertical="center"/>
    </xf>
    <xf numFmtId="41" fontId="92" fillId="0" borderId="24" xfId="49" applyNumberFormat="1" applyFont="1" applyFill="1" applyBorder="1" applyAlignment="1">
      <alignment vertical="center"/>
    </xf>
    <xf numFmtId="41" fontId="1" fillId="0" borderId="0" xfId="49" applyNumberFormat="1" applyFont="1" applyFill="1" applyBorder="1" applyAlignment="1">
      <alignment horizontal="right" vertical="center"/>
    </xf>
    <xf numFmtId="41" fontId="92" fillId="0" borderId="0" xfId="49" applyNumberFormat="1" applyFont="1" applyFill="1" applyBorder="1" applyAlignment="1">
      <alignment horizontal="right" vertical="center"/>
    </xf>
    <xf numFmtId="41" fontId="93" fillId="0" borderId="22" xfId="49" applyNumberFormat="1" applyFont="1" applyFill="1" applyBorder="1" applyAlignment="1">
      <alignment horizontal="right" vertical="center"/>
    </xf>
    <xf numFmtId="41" fontId="93" fillId="0" borderId="22" xfId="49" applyNumberFormat="1" applyFont="1" applyFill="1" applyBorder="1" applyAlignment="1">
      <alignment vertical="center"/>
    </xf>
    <xf numFmtId="182" fontId="79" fillId="0" borderId="0" xfId="49" applyNumberFormat="1" applyFont="1" applyFill="1" applyBorder="1" applyAlignment="1">
      <alignment vertical="center"/>
    </xf>
    <xf numFmtId="183" fontId="84" fillId="0" borderId="20" xfId="49" applyNumberFormat="1" applyFont="1" applyFill="1" applyBorder="1" applyAlignment="1">
      <alignment horizontal="right"/>
    </xf>
    <xf numFmtId="0" fontId="84" fillId="0" borderId="22" xfId="0" applyFont="1" applyFill="1" applyBorder="1" applyAlignment="1">
      <alignment horizontal="distributed" indent="1"/>
    </xf>
    <xf numFmtId="0" fontId="8" fillId="0" borderId="0" xfId="0" applyFont="1" applyFill="1" applyBorder="1" applyAlignment="1">
      <alignment horizontal="distributed" vertical="center"/>
    </xf>
    <xf numFmtId="0" fontId="18" fillId="0" borderId="17" xfId="0" applyFont="1" applyFill="1" applyBorder="1" applyAlignment="1">
      <alignment horizontal="distributed" vertical="center"/>
    </xf>
    <xf numFmtId="0" fontId="8" fillId="0" borderId="17" xfId="0" applyFont="1" applyFill="1" applyBorder="1" applyAlignment="1">
      <alignment horizontal="distributed" vertical="center"/>
    </xf>
    <xf numFmtId="198" fontId="15" fillId="0" borderId="25" xfId="49" applyNumberFormat="1" applyFont="1" applyFill="1" applyBorder="1" applyAlignment="1">
      <alignment vertical="center"/>
    </xf>
    <xf numFmtId="41" fontId="4" fillId="0" borderId="21" xfId="0" applyNumberFormat="1" applyFont="1" applyFill="1" applyBorder="1" applyAlignment="1">
      <alignment vertical="center"/>
    </xf>
    <xf numFmtId="41" fontId="4" fillId="0" borderId="21" xfId="49" applyNumberFormat="1" applyFont="1" applyFill="1" applyBorder="1" applyAlignment="1">
      <alignment vertical="center"/>
    </xf>
    <xf numFmtId="0" fontId="84" fillId="0" borderId="0" xfId="0" applyFont="1" applyAlignment="1">
      <alignment/>
    </xf>
    <xf numFmtId="0" fontId="84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183" fontId="10" fillId="0" borderId="21" xfId="49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/>
    </xf>
    <xf numFmtId="0" fontId="19" fillId="0" borderId="0" xfId="0" applyFont="1" applyAlignment="1">
      <alignment/>
    </xf>
    <xf numFmtId="0" fontId="84" fillId="0" borderId="0" xfId="0" applyFont="1" applyFill="1" applyBorder="1" applyAlignment="1">
      <alignment/>
    </xf>
    <xf numFmtId="201" fontId="10" fillId="0" borderId="22" xfId="49" applyNumberFormat="1" applyFont="1" applyFill="1" applyBorder="1" applyAlignment="1">
      <alignment horizontal="right" vertical="center"/>
    </xf>
    <xf numFmtId="193" fontId="1" fillId="0" borderId="0" xfId="0" applyNumberFormat="1" applyFont="1" applyFill="1" applyBorder="1" applyAlignment="1">
      <alignment horizontal="center" vertical="center"/>
    </xf>
    <xf numFmtId="195" fontId="1" fillId="0" borderId="24" xfId="0" applyNumberFormat="1" applyFont="1" applyFill="1" applyBorder="1" applyAlignment="1">
      <alignment horizontal="center" vertical="center"/>
    </xf>
    <xf numFmtId="41" fontId="1" fillId="0" borderId="24" xfId="49" applyNumberFormat="1" applyFont="1" applyFill="1" applyBorder="1" applyAlignment="1">
      <alignment vertical="center"/>
    </xf>
    <xf numFmtId="0" fontId="94" fillId="0" borderId="0" xfId="0" applyFont="1" applyAlignment="1">
      <alignment/>
    </xf>
    <xf numFmtId="216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/>
    </xf>
    <xf numFmtId="198" fontId="89" fillId="0" borderId="18" xfId="49" applyNumberFormat="1" applyFont="1" applyFill="1" applyBorder="1" applyAlignment="1">
      <alignment vertical="center"/>
    </xf>
    <xf numFmtId="198" fontId="89" fillId="0" borderId="0" xfId="49" applyNumberFormat="1" applyFont="1" applyFill="1" applyBorder="1" applyAlignment="1">
      <alignment vertical="center"/>
    </xf>
    <xf numFmtId="0" fontId="10" fillId="0" borderId="18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0" fillId="0" borderId="16" xfId="0" applyFont="1" applyBorder="1" applyAlignment="1">
      <alignment horizontal="distributed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distributed"/>
    </xf>
    <xf numFmtId="0" fontId="10" fillId="0" borderId="17" xfId="0" applyFont="1" applyBorder="1" applyAlignment="1">
      <alignment horizontal="center"/>
    </xf>
    <xf numFmtId="0" fontId="10" fillId="0" borderId="31" xfId="0" applyFont="1" applyBorder="1" applyAlignment="1">
      <alignment horizontal="distributed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distributed"/>
    </xf>
    <xf numFmtId="0" fontId="10" fillId="0" borderId="32" xfId="0" applyFont="1" applyBorder="1" applyAlignment="1">
      <alignment horizontal="center"/>
    </xf>
    <xf numFmtId="0" fontId="8" fillId="0" borderId="32" xfId="0" applyFont="1" applyBorder="1" applyAlignment="1">
      <alignment horizontal="distributed"/>
    </xf>
    <xf numFmtId="0" fontId="10" fillId="0" borderId="18" xfId="0" applyFont="1" applyBorder="1" applyAlignment="1">
      <alignment horizontal="distributed"/>
    </xf>
    <xf numFmtId="0" fontId="10" fillId="0" borderId="18" xfId="0" applyFont="1" applyBorder="1" applyAlignment="1">
      <alignment horizontal="center"/>
    </xf>
    <xf numFmtId="0" fontId="10" fillId="0" borderId="24" xfId="0" applyFont="1" applyBorder="1" applyAlignment="1">
      <alignment/>
    </xf>
    <xf numFmtId="38" fontId="1" fillId="0" borderId="0" xfId="0" applyNumberFormat="1" applyFont="1" applyAlignment="1">
      <alignment/>
    </xf>
    <xf numFmtId="196" fontId="20" fillId="0" borderId="0" xfId="49" applyNumberFormat="1" applyFont="1" applyFill="1" applyBorder="1" applyAlignment="1">
      <alignment/>
    </xf>
    <xf numFmtId="0" fontId="10" fillId="0" borderId="17" xfId="0" applyFont="1" applyBorder="1" applyAlignment="1">
      <alignment horizontal="distributed"/>
    </xf>
    <xf numFmtId="0" fontId="10" fillId="0" borderId="31" xfId="0" applyFont="1" applyBorder="1" applyAlignment="1">
      <alignment horizontal="distributed"/>
    </xf>
    <xf numFmtId="0" fontId="10" fillId="0" borderId="32" xfId="0" applyFont="1" applyBorder="1" applyAlignment="1">
      <alignment horizontal="left" indent="2"/>
    </xf>
    <xf numFmtId="0" fontId="10" fillId="0" borderId="17" xfId="0" applyFont="1" applyBorder="1" applyAlignment="1">
      <alignment horizontal="left" indent="2"/>
    </xf>
    <xf numFmtId="0" fontId="10" fillId="0" borderId="31" xfId="0" applyFont="1" applyBorder="1" applyAlignment="1">
      <alignment horizontal="left" indent="2"/>
    </xf>
    <xf numFmtId="225" fontId="10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distributed"/>
    </xf>
    <xf numFmtId="0" fontId="10" fillId="0" borderId="22" xfId="0" applyFont="1" applyBorder="1" applyAlignment="1">
      <alignment/>
    </xf>
    <xf numFmtId="38" fontId="2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4" fillId="0" borderId="0" xfId="64" applyFont="1">
      <alignment/>
      <protection/>
    </xf>
    <xf numFmtId="0" fontId="0" fillId="0" borderId="0" xfId="64">
      <alignment/>
      <protection/>
    </xf>
    <xf numFmtId="0" fontId="10" fillId="0" borderId="0" xfId="64" applyFont="1" applyAlignment="1">
      <alignment horizontal="center"/>
      <protection/>
    </xf>
    <xf numFmtId="0" fontId="10" fillId="0" borderId="0" xfId="64" applyFont="1" applyAlignment="1">
      <alignment horizontal="right"/>
      <protection/>
    </xf>
    <xf numFmtId="0" fontId="10" fillId="0" borderId="0" xfId="64" applyFont="1">
      <alignment/>
      <protection/>
    </xf>
    <xf numFmtId="0" fontId="1" fillId="0" borderId="10" xfId="64" applyFont="1" applyBorder="1">
      <alignment/>
      <protection/>
    </xf>
    <xf numFmtId="0" fontId="4" fillId="0" borderId="10" xfId="64" applyFont="1" applyBorder="1">
      <alignment/>
      <protection/>
    </xf>
    <xf numFmtId="0" fontId="10" fillId="0" borderId="16" xfId="64" applyFont="1" applyBorder="1" applyAlignment="1">
      <alignment horizontal="distributed" vertical="center"/>
      <protection/>
    </xf>
    <xf numFmtId="38" fontId="10" fillId="0" borderId="0" xfId="64" applyNumberFormat="1" applyFont="1">
      <alignment/>
      <protection/>
    </xf>
    <xf numFmtId="0" fontId="10" fillId="0" borderId="17" xfId="64" applyFont="1" applyBorder="1" applyAlignment="1">
      <alignment horizontal="distributed" vertical="center"/>
      <protection/>
    </xf>
    <xf numFmtId="0" fontId="14" fillId="0" borderId="17" xfId="64" applyFont="1" applyBorder="1" applyAlignment="1">
      <alignment horizontal="distributed" vertical="center" wrapText="1"/>
      <protection/>
    </xf>
    <xf numFmtId="0" fontId="10" fillId="0" borderId="18" xfId="64" applyFont="1" applyBorder="1" applyAlignment="1">
      <alignment horizontal="distributed" vertical="center"/>
      <protection/>
    </xf>
    <xf numFmtId="0" fontId="10" fillId="0" borderId="24" xfId="0" applyFont="1" applyFill="1" applyBorder="1" applyAlignment="1">
      <alignment/>
    </xf>
    <xf numFmtId="196" fontId="85" fillId="0" borderId="20" xfId="52" applyNumberFormat="1" applyFont="1" applyFill="1" applyBorder="1" applyAlignment="1">
      <alignment vertical="center"/>
    </xf>
    <xf numFmtId="196" fontId="85" fillId="0" borderId="0" xfId="52" applyNumberFormat="1" applyFont="1" applyFill="1" applyBorder="1" applyAlignment="1">
      <alignment vertical="center"/>
    </xf>
    <xf numFmtId="196" fontId="85" fillId="0" borderId="0" xfId="52" applyNumberFormat="1" applyFont="1" applyFill="1" applyBorder="1" applyAlignment="1">
      <alignment horizontal="right" vertical="center"/>
    </xf>
    <xf numFmtId="196" fontId="84" fillId="0" borderId="20" xfId="52" applyNumberFormat="1" applyFont="1" applyFill="1" applyBorder="1" applyAlignment="1">
      <alignment vertical="center"/>
    </xf>
    <xf numFmtId="196" fontId="84" fillId="0" borderId="0" xfId="52" applyNumberFormat="1" applyFont="1" applyFill="1" applyBorder="1" applyAlignment="1">
      <alignment vertical="center"/>
    </xf>
    <xf numFmtId="196" fontId="84" fillId="0" borderId="0" xfId="52" applyNumberFormat="1" applyFont="1" applyFill="1" applyBorder="1" applyAlignment="1">
      <alignment horizontal="right" vertical="center"/>
    </xf>
    <xf numFmtId="196" fontId="84" fillId="0" borderId="21" xfId="52" applyNumberFormat="1" applyFont="1" applyFill="1" applyBorder="1" applyAlignment="1">
      <alignment vertical="center"/>
    </xf>
    <xf numFmtId="196" fontId="84" fillId="0" borderId="22" xfId="52" applyNumberFormat="1" applyFont="1" applyFill="1" applyBorder="1" applyAlignment="1">
      <alignment vertical="center"/>
    </xf>
    <xf numFmtId="196" fontId="84" fillId="0" borderId="22" xfId="52" applyNumberFormat="1" applyFont="1" applyFill="1" applyBorder="1" applyAlignment="1">
      <alignment horizontal="right" vertical="center"/>
    </xf>
    <xf numFmtId="41" fontId="7" fillId="0" borderId="20" xfId="52" applyNumberFormat="1" applyFont="1" applyFill="1" applyBorder="1" applyAlignment="1">
      <alignment vertical="center"/>
    </xf>
    <xf numFmtId="41" fontId="7" fillId="0" borderId="0" xfId="52" applyNumberFormat="1" applyFont="1" applyFill="1" applyBorder="1" applyAlignment="1">
      <alignment vertical="center"/>
    </xf>
    <xf numFmtId="41" fontId="7" fillId="0" borderId="0" xfId="52" applyNumberFormat="1" applyFont="1" applyFill="1" applyBorder="1" applyAlignment="1">
      <alignment horizontal="right" vertical="center"/>
    </xf>
    <xf numFmtId="41" fontId="6" fillId="0" borderId="21" xfId="52" applyNumberFormat="1" applyFont="1" applyFill="1" applyBorder="1" applyAlignment="1">
      <alignment vertical="center"/>
    </xf>
    <xf numFmtId="41" fontId="6" fillId="0" borderId="22" xfId="52" applyNumberFormat="1" applyFont="1" applyFill="1" applyBorder="1" applyAlignment="1">
      <alignment vertical="center"/>
    </xf>
    <xf numFmtId="41" fontId="6" fillId="0" borderId="22" xfId="52" applyNumberFormat="1" applyFont="1" applyFill="1" applyBorder="1" applyAlignment="1">
      <alignment horizontal="right" vertical="center"/>
    </xf>
    <xf numFmtId="0" fontId="85" fillId="0" borderId="12" xfId="64" applyFont="1" applyBorder="1" applyAlignment="1">
      <alignment horizontal="distributed" vertical="center"/>
      <protection/>
    </xf>
    <xf numFmtId="0" fontId="85" fillId="0" borderId="11" xfId="64" applyFont="1" applyBorder="1" applyAlignment="1">
      <alignment horizontal="distributed" vertical="center"/>
      <protection/>
    </xf>
    <xf numFmtId="0" fontId="84" fillId="0" borderId="12" xfId="64" applyFont="1" applyBorder="1" applyAlignment="1">
      <alignment horizontal="distributed" vertical="center"/>
      <protection/>
    </xf>
    <xf numFmtId="0" fontId="84" fillId="0" borderId="11" xfId="64" applyFont="1" applyBorder="1" applyAlignment="1">
      <alignment horizontal="distributed" vertical="center"/>
      <protection/>
    </xf>
    <xf numFmtId="210" fontId="10" fillId="0" borderId="0" xfId="49" applyNumberFormat="1" applyFont="1" applyFill="1" applyBorder="1" applyAlignment="1">
      <alignment horizontal="right"/>
    </xf>
    <xf numFmtId="210" fontId="10" fillId="0" borderId="33" xfId="49" applyNumberFormat="1" applyFont="1" applyFill="1" applyBorder="1" applyAlignment="1">
      <alignment horizontal="right"/>
    </xf>
    <xf numFmtId="210" fontId="10" fillId="0" borderId="20" xfId="49" applyNumberFormat="1" applyFont="1" applyFill="1" applyBorder="1" applyAlignment="1">
      <alignment horizontal="right"/>
    </xf>
    <xf numFmtId="210" fontId="10" fillId="0" borderId="0" xfId="49" applyNumberFormat="1" applyFont="1" applyFill="1" applyBorder="1" applyAlignment="1">
      <alignment/>
    </xf>
    <xf numFmtId="210" fontId="10" fillId="0" borderId="33" xfId="49" applyNumberFormat="1" applyFont="1" applyFill="1" applyBorder="1" applyAlignment="1">
      <alignment/>
    </xf>
    <xf numFmtId="210" fontId="10" fillId="0" borderId="34" xfId="49" applyNumberFormat="1" applyFont="1" applyFill="1" applyBorder="1" applyAlignment="1">
      <alignment horizontal="right"/>
    </xf>
    <xf numFmtId="210" fontId="10" fillId="0" borderId="34" xfId="49" applyNumberFormat="1" applyFont="1" applyFill="1" applyBorder="1" applyAlignment="1">
      <alignment/>
    </xf>
    <xf numFmtId="210" fontId="10" fillId="0" borderId="21" xfId="49" applyNumberFormat="1" applyFont="1" applyFill="1" applyBorder="1" applyAlignment="1">
      <alignment horizontal="right"/>
    </xf>
    <xf numFmtId="210" fontId="10" fillId="0" borderId="22" xfId="49" applyNumberFormat="1" applyFont="1" applyFill="1" applyBorder="1" applyAlignment="1">
      <alignment horizontal="right"/>
    </xf>
    <xf numFmtId="3" fontId="10" fillId="0" borderId="2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211" fontId="10" fillId="0" borderId="0" xfId="0" applyNumberFormat="1" applyFont="1" applyFill="1" applyAlignment="1">
      <alignment horizontal="right" vertical="center"/>
    </xf>
    <xf numFmtId="210" fontId="12" fillId="0" borderId="20" xfId="49" applyNumberFormat="1" applyFont="1" applyFill="1" applyBorder="1" applyAlignment="1">
      <alignment/>
    </xf>
    <xf numFmtId="210" fontId="12" fillId="0" borderId="0" xfId="49" applyNumberFormat="1" applyFont="1" applyFill="1" applyAlignment="1">
      <alignment/>
    </xf>
    <xf numFmtId="211" fontId="12" fillId="0" borderId="0" xfId="49" applyNumberFormat="1" applyFont="1" applyFill="1" applyAlignment="1">
      <alignment/>
    </xf>
    <xf numFmtId="211" fontId="10" fillId="0" borderId="0" xfId="49" applyNumberFormat="1" applyFont="1" applyFill="1" applyBorder="1" applyAlignment="1">
      <alignment/>
    </xf>
    <xf numFmtId="227" fontId="10" fillId="0" borderId="0" xfId="49" applyNumberFormat="1" applyFont="1" applyFill="1" applyAlignment="1">
      <alignment/>
    </xf>
    <xf numFmtId="210" fontId="10" fillId="0" borderId="21" xfId="49" applyNumberFormat="1" applyFont="1" applyFill="1" applyBorder="1" applyAlignment="1">
      <alignment/>
    </xf>
    <xf numFmtId="210" fontId="10" fillId="0" borderId="22" xfId="49" applyNumberFormat="1" applyFont="1" applyFill="1" applyBorder="1" applyAlignment="1">
      <alignment/>
    </xf>
    <xf numFmtId="211" fontId="10" fillId="0" borderId="22" xfId="49" applyNumberFormat="1" applyFont="1" applyFill="1" applyBorder="1" applyAlignment="1">
      <alignment/>
    </xf>
    <xf numFmtId="41" fontId="10" fillId="0" borderId="0" xfId="0" applyNumberFormat="1" applyFont="1" applyFill="1" applyAlignment="1">
      <alignment horizontal="right" vertical="center"/>
    </xf>
    <xf numFmtId="205" fontId="10" fillId="0" borderId="0" xfId="0" applyNumberFormat="1" applyFont="1" applyFill="1" applyAlignment="1">
      <alignment horizontal="right" vertical="center"/>
    </xf>
    <xf numFmtId="215" fontId="10" fillId="0" borderId="0" xfId="0" applyNumberFormat="1" applyFont="1" applyFill="1" applyAlignment="1">
      <alignment horizontal="right" vertical="center"/>
    </xf>
    <xf numFmtId="205" fontId="10" fillId="0" borderId="0" xfId="49" applyNumberFormat="1" applyFont="1" applyFill="1" applyAlignment="1">
      <alignment horizontal="right" vertical="center"/>
    </xf>
    <xf numFmtId="41" fontId="10" fillId="0" borderId="0" xfId="49" applyNumberFormat="1" applyFont="1" applyFill="1" applyAlignment="1">
      <alignment horizontal="right" vertical="center"/>
    </xf>
    <xf numFmtId="41" fontId="10" fillId="0" borderId="0" xfId="49" applyNumberFormat="1" applyFont="1" applyFill="1" applyAlignment="1">
      <alignment vertical="center"/>
    </xf>
    <xf numFmtId="178" fontId="10" fillId="0" borderId="0" xfId="49" applyNumberFormat="1" applyFont="1" applyFill="1" applyAlignment="1">
      <alignment vertical="center"/>
    </xf>
    <xf numFmtId="205" fontId="10" fillId="0" borderId="0" xfId="49" applyNumberFormat="1" applyFont="1" applyFill="1" applyAlignment="1">
      <alignment vertical="center"/>
    </xf>
    <xf numFmtId="41" fontId="10" fillId="0" borderId="21" xfId="49" applyNumberFormat="1" applyFont="1" applyFill="1" applyBorder="1" applyAlignment="1">
      <alignment vertical="center"/>
    </xf>
    <xf numFmtId="41" fontId="10" fillId="0" borderId="22" xfId="49" applyNumberFormat="1" applyFont="1" applyFill="1" applyBorder="1" applyAlignment="1">
      <alignment vertical="center"/>
    </xf>
    <xf numFmtId="178" fontId="10" fillId="0" borderId="22" xfId="49" applyNumberFormat="1" applyFont="1" applyFill="1" applyBorder="1" applyAlignment="1">
      <alignment vertical="center"/>
    </xf>
    <xf numFmtId="0" fontId="83" fillId="0" borderId="0" xfId="65" applyFont="1">
      <alignment/>
      <protection/>
    </xf>
    <xf numFmtId="38" fontId="83" fillId="0" borderId="0" xfId="65" applyNumberFormat="1" applyFont="1">
      <alignment/>
      <protection/>
    </xf>
    <xf numFmtId="0" fontId="83" fillId="0" borderId="0" xfId="65" applyFont="1" applyAlignment="1">
      <alignment horizontal="right"/>
      <protection/>
    </xf>
    <xf numFmtId="0" fontId="84" fillId="0" borderId="0" xfId="65" applyFont="1">
      <alignment/>
      <protection/>
    </xf>
    <xf numFmtId="0" fontId="84" fillId="0" borderId="0" xfId="63" applyFont="1">
      <alignment vertical="center"/>
      <protection/>
    </xf>
    <xf numFmtId="0" fontId="84" fillId="0" borderId="18" xfId="65" applyFont="1" applyBorder="1" applyAlignment="1">
      <alignment horizontal="distributed" vertical="center"/>
      <protection/>
    </xf>
    <xf numFmtId="0" fontId="84" fillId="0" borderId="17" xfId="65" applyFont="1" applyBorder="1" applyAlignment="1">
      <alignment horizontal="distributed" vertical="center"/>
      <protection/>
    </xf>
    <xf numFmtId="196" fontId="83" fillId="0" borderId="0" xfId="65" applyNumberFormat="1" applyFont="1">
      <alignment/>
      <protection/>
    </xf>
    <xf numFmtId="0" fontId="84" fillId="0" borderId="17" xfId="65" applyFont="1" applyBorder="1" applyAlignment="1">
      <alignment horizontal="distributed" vertical="center"/>
      <protection/>
    </xf>
    <xf numFmtId="0" fontId="86" fillId="0" borderId="0" xfId="65" applyFont="1">
      <alignment/>
      <protection/>
    </xf>
    <xf numFmtId="0" fontId="84" fillId="0" borderId="17" xfId="65" applyFont="1" applyBorder="1" applyAlignment="1">
      <alignment horizontal="center" vertical="center"/>
      <protection/>
    </xf>
    <xf numFmtId="0" fontId="4" fillId="0" borderId="0" xfId="65" applyFont="1">
      <alignment/>
      <protection/>
    </xf>
    <xf numFmtId="196" fontId="12" fillId="0" borderId="0" xfId="52" applyNumberFormat="1" applyFont="1" applyFill="1" applyBorder="1" applyAlignment="1">
      <alignment vertical="center"/>
    </xf>
    <xf numFmtId="196" fontId="12" fillId="0" borderId="0" xfId="52" applyNumberFormat="1" applyFont="1" applyFill="1" applyBorder="1" applyAlignment="1">
      <alignment horizontal="right" vertical="center"/>
    </xf>
    <xf numFmtId="196" fontId="12" fillId="0" borderId="20" xfId="52" applyNumberFormat="1" applyFont="1" applyFill="1" applyBorder="1" applyAlignment="1">
      <alignment vertical="center"/>
    </xf>
    <xf numFmtId="0" fontId="12" fillId="0" borderId="17" xfId="65" applyFont="1" applyBorder="1" applyAlignment="1">
      <alignment horizontal="distributed" vertical="center"/>
      <protection/>
    </xf>
    <xf numFmtId="0" fontId="1" fillId="0" borderId="0" xfId="65" applyFont="1">
      <alignment/>
      <protection/>
    </xf>
    <xf numFmtId="196" fontId="10" fillId="0" borderId="0" xfId="52" applyNumberFormat="1" applyFont="1" applyFill="1" applyBorder="1" applyAlignment="1">
      <alignment vertical="center"/>
    </xf>
    <xf numFmtId="196" fontId="10" fillId="0" borderId="0" xfId="52" applyNumberFormat="1" applyFont="1" applyFill="1" applyBorder="1" applyAlignment="1">
      <alignment horizontal="right" vertical="center"/>
    </xf>
    <xf numFmtId="196" fontId="10" fillId="0" borderId="20" xfId="52" applyNumberFormat="1" applyFont="1" applyFill="1" applyBorder="1" applyAlignment="1">
      <alignment vertical="center"/>
    </xf>
    <xf numFmtId="0" fontId="10" fillId="0" borderId="17" xfId="65" applyFont="1" applyBorder="1" applyAlignment="1">
      <alignment horizontal="center" vertical="center"/>
      <protection/>
    </xf>
    <xf numFmtId="0" fontId="84" fillId="0" borderId="0" xfId="65" applyFont="1" applyAlignment="1">
      <alignment horizontal="distributed" vertical="center"/>
      <protection/>
    </xf>
    <xf numFmtId="0" fontId="84" fillId="0" borderId="15" xfId="65" applyFont="1" applyBorder="1" applyAlignment="1">
      <alignment horizontal="distributed" vertical="center"/>
      <protection/>
    </xf>
    <xf numFmtId="0" fontId="84" fillId="0" borderId="14" xfId="65" applyFont="1" applyBorder="1" applyAlignment="1">
      <alignment horizontal="distributed" vertical="center"/>
      <protection/>
    </xf>
    <xf numFmtId="0" fontId="95" fillId="0" borderId="14" xfId="65" applyFont="1" applyBorder="1" applyAlignment="1">
      <alignment horizontal="distributed" vertical="center" wrapText="1"/>
      <protection/>
    </xf>
    <xf numFmtId="0" fontId="95" fillId="0" borderId="14" xfId="65" applyFont="1" applyBorder="1" applyAlignment="1">
      <alignment horizontal="distributed" vertical="center"/>
      <protection/>
    </xf>
    <xf numFmtId="0" fontId="84" fillId="0" borderId="15" xfId="65" applyFont="1" applyBorder="1" applyAlignment="1">
      <alignment horizontal="distributed" vertical="center" wrapText="1"/>
      <protection/>
    </xf>
    <xf numFmtId="0" fontId="95" fillId="0" borderId="13" xfId="65" applyFont="1" applyBorder="1" applyAlignment="1">
      <alignment horizontal="distributed" vertical="center" wrapText="1"/>
      <protection/>
    </xf>
    <xf numFmtId="0" fontId="84" fillId="0" borderId="13" xfId="65" applyFont="1" applyBorder="1" applyAlignment="1">
      <alignment horizontal="distributed" vertical="center" wrapText="1"/>
      <protection/>
    </xf>
    <xf numFmtId="0" fontId="84" fillId="0" borderId="13" xfId="65" applyFont="1" applyBorder="1" applyAlignment="1">
      <alignment horizontal="distributed" vertical="center"/>
      <protection/>
    </xf>
    <xf numFmtId="0" fontId="84" fillId="0" borderId="23" xfId="65" applyFont="1" applyBorder="1" applyAlignment="1">
      <alignment horizontal="distributed" vertical="center"/>
      <protection/>
    </xf>
    <xf numFmtId="0" fontId="83" fillId="0" borderId="0" xfId="65" applyFont="1" applyAlignment="1">
      <alignment horizontal="left"/>
      <protection/>
    </xf>
    <xf numFmtId="0" fontId="96" fillId="0" borderId="0" xfId="65" applyFont="1">
      <alignment/>
      <protection/>
    </xf>
    <xf numFmtId="0" fontId="97" fillId="0" borderId="0" xfId="65" applyFont="1" applyAlignment="1">
      <alignment horizontal="center"/>
      <protection/>
    </xf>
    <xf numFmtId="0" fontId="1" fillId="0" borderId="0" xfId="66" applyFont="1">
      <alignment/>
      <protection/>
    </xf>
    <xf numFmtId="38" fontId="1" fillId="0" borderId="0" xfId="66" applyNumberFormat="1" applyFont="1">
      <alignment/>
      <protection/>
    </xf>
    <xf numFmtId="38" fontId="9" fillId="0" borderId="0" xfId="66" applyNumberFormat="1" applyFont="1">
      <alignment/>
      <protection/>
    </xf>
    <xf numFmtId="0" fontId="1" fillId="0" borderId="0" xfId="66" applyFont="1" applyAlignment="1">
      <alignment horizontal="right"/>
      <protection/>
    </xf>
    <xf numFmtId="0" fontId="6" fillId="0" borderId="0" xfId="66" applyFont="1">
      <alignment/>
      <protection/>
    </xf>
    <xf numFmtId="0" fontId="10" fillId="0" borderId="0" xfId="63" applyFont="1">
      <alignment vertical="center"/>
      <protection/>
    </xf>
    <xf numFmtId="0" fontId="6" fillId="0" borderId="18" xfId="65" applyFont="1" applyBorder="1" applyAlignment="1">
      <alignment horizontal="distributed" vertical="center"/>
      <protection/>
    </xf>
    <xf numFmtId="0" fontId="6" fillId="0" borderId="17" xfId="65" applyFont="1" applyBorder="1" applyAlignment="1">
      <alignment horizontal="distributed" vertical="center"/>
      <protection/>
    </xf>
    <xf numFmtId="0" fontId="6" fillId="0" borderId="17" xfId="66" applyFont="1" applyBorder="1" applyAlignment="1">
      <alignment horizontal="distributed" vertical="center"/>
      <protection/>
    </xf>
    <xf numFmtId="0" fontId="7" fillId="0" borderId="0" xfId="66" applyFont="1">
      <alignment/>
      <protection/>
    </xf>
    <xf numFmtId="38" fontId="6" fillId="0" borderId="0" xfId="66" applyNumberFormat="1" applyFont="1">
      <alignment/>
      <protection/>
    </xf>
    <xf numFmtId="0" fontId="6" fillId="0" borderId="17" xfId="66" applyFont="1" applyBorder="1" applyAlignment="1">
      <alignment horizontal="distributed" vertical="center"/>
      <protection/>
    </xf>
    <xf numFmtId="41" fontId="6" fillId="0" borderId="0" xfId="66" applyNumberFormat="1" applyFont="1" applyAlignment="1">
      <alignment vertical="center"/>
      <protection/>
    </xf>
    <xf numFmtId="0" fontId="7" fillId="0" borderId="0" xfId="66" applyFont="1" applyAlignment="1">
      <alignment horizontal="distributed" vertical="center"/>
      <protection/>
    </xf>
    <xf numFmtId="41" fontId="6" fillId="0" borderId="0" xfId="52" applyNumberFormat="1" applyFont="1" applyBorder="1" applyAlignment="1">
      <alignment horizontal="right" vertical="center"/>
    </xf>
    <xf numFmtId="41" fontId="6" fillId="0" borderId="0" xfId="52" applyNumberFormat="1" applyFont="1" applyBorder="1" applyAlignment="1">
      <alignment vertical="center"/>
    </xf>
    <xf numFmtId="41" fontId="6" fillId="0" borderId="20" xfId="52" applyNumberFormat="1" applyFont="1" applyBorder="1" applyAlignment="1">
      <alignment vertical="center"/>
    </xf>
    <xf numFmtId="0" fontId="6" fillId="0" borderId="0" xfId="66" applyFont="1" applyAlignment="1">
      <alignment horizontal="distributed" vertical="center"/>
      <protection/>
    </xf>
    <xf numFmtId="0" fontId="6" fillId="0" borderId="0" xfId="66" applyFont="1" applyAlignment="1">
      <alignment horizontal="distributed" vertical="center"/>
      <protection/>
    </xf>
    <xf numFmtId="0" fontId="6" fillId="0" borderId="15" xfId="66" applyFont="1" applyBorder="1" applyAlignment="1">
      <alignment horizontal="distributed" vertical="center" wrapText="1"/>
      <protection/>
    </xf>
    <xf numFmtId="0" fontId="6" fillId="0" borderId="14" xfId="66" applyFont="1" applyBorder="1" applyAlignment="1">
      <alignment horizontal="distributed" vertical="center"/>
      <protection/>
    </xf>
    <xf numFmtId="0" fontId="6" fillId="0" borderId="14" xfId="66" applyFont="1" applyBorder="1" applyAlignment="1">
      <alignment horizontal="distributed" vertical="center" wrapText="1"/>
      <protection/>
    </xf>
    <xf numFmtId="0" fontId="6" fillId="0" borderId="13" xfId="66" applyFont="1" applyBorder="1" applyAlignment="1">
      <alignment horizontal="distributed" vertical="center" wrapText="1"/>
      <protection/>
    </xf>
    <xf numFmtId="0" fontId="6" fillId="0" borderId="13" xfId="66" applyFont="1" applyBorder="1" applyAlignment="1">
      <alignment horizontal="distributed" vertical="center"/>
      <protection/>
    </xf>
    <xf numFmtId="0" fontId="6" fillId="0" borderId="23" xfId="66" applyFont="1" applyBorder="1" applyAlignment="1">
      <alignment horizontal="distributed" vertical="center"/>
      <protection/>
    </xf>
    <xf numFmtId="0" fontId="3" fillId="0" borderId="0" xfId="66" applyFont="1" applyAlignment="1">
      <alignment horizontal="center"/>
      <protection/>
    </xf>
    <xf numFmtId="0" fontId="4" fillId="0" borderId="0" xfId="66" applyFont="1">
      <alignment/>
      <protection/>
    </xf>
    <xf numFmtId="0" fontId="65" fillId="0" borderId="0" xfId="43" applyFill="1" applyAlignment="1" applyProtection="1">
      <alignment/>
      <protection/>
    </xf>
    <xf numFmtId="0" fontId="10" fillId="0" borderId="3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4" fillId="0" borderId="0" xfId="0" applyFont="1" applyFill="1" applyBorder="1" applyAlignment="1">
      <alignment horizontal="right"/>
    </xf>
    <xf numFmtId="194" fontId="92" fillId="0" borderId="0" xfId="0" applyNumberFormat="1" applyFont="1" applyFill="1" applyBorder="1" applyAlignment="1">
      <alignment horizontal="center" vertical="center"/>
    </xf>
    <xf numFmtId="194" fontId="92" fillId="0" borderId="22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94" fontId="1" fillId="0" borderId="20" xfId="0" applyNumberFormat="1" applyFont="1" applyFill="1" applyBorder="1" applyAlignment="1">
      <alignment horizontal="center" vertical="center"/>
    </xf>
    <xf numFmtId="194" fontId="1" fillId="0" borderId="21" xfId="0" applyNumberFormat="1" applyFont="1" applyFill="1" applyBorder="1" applyAlignment="1">
      <alignment horizontal="center" vertical="center"/>
    </xf>
    <xf numFmtId="187" fontId="1" fillId="0" borderId="2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3" fillId="0" borderId="0" xfId="0" applyNumberFormat="1" applyFont="1" applyFill="1" applyAlignment="1">
      <alignment horizontal="centerContinuous"/>
    </xf>
    <xf numFmtId="0" fontId="22" fillId="0" borderId="0" xfId="43" applyFont="1" applyFill="1" applyAlignment="1" applyProtection="1">
      <alignment/>
      <protection/>
    </xf>
    <xf numFmtId="0" fontId="10" fillId="0" borderId="30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22" xfId="0" applyFont="1" applyBorder="1" applyAlignment="1">
      <alignment horizontal="centerContinuous" vertical="center"/>
    </xf>
    <xf numFmtId="0" fontId="10" fillId="0" borderId="18" xfId="0" applyFont="1" applyBorder="1" applyAlignment="1">
      <alignment horizontal="centerContinuous" vertical="center"/>
    </xf>
    <xf numFmtId="38" fontId="1" fillId="0" borderId="0" xfId="0" applyNumberFormat="1" applyFont="1" applyFill="1" applyAlignment="1">
      <alignment/>
    </xf>
    <xf numFmtId="212" fontId="1" fillId="0" borderId="0" xfId="0" applyNumberFormat="1" applyFont="1" applyFill="1" applyAlignment="1">
      <alignment/>
    </xf>
    <xf numFmtId="212" fontId="5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Continuous"/>
    </xf>
    <xf numFmtId="38" fontId="1" fillId="0" borderId="0" xfId="0" applyNumberFormat="1" applyFont="1" applyFill="1" applyAlignment="1">
      <alignment horizontal="center"/>
    </xf>
    <xf numFmtId="38" fontId="1" fillId="0" borderId="0" xfId="0" applyNumberFormat="1" applyFont="1" applyFill="1" applyAlignment="1">
      <alignment/>
    </xf>
    <xf numFmtId="212" fontId="1" fillId="0" borderId="0" xfId="0" applyNumberFormat="1" applyFont="1" applyFill="1" applyAlignment="1">
      <alignment horizontal="right"/>
    </xf>
    <xf numFmtId="38" fontId="10" fillId="0" borderId="35" xfId="0" applyNumberFormat="1" applyFont="1" applyFill="1" applyBorder="1" applyAlignment="1">
      <alignment vertical="center"/>
    </xf>
    <xf numFmtId="38" fontId="10" fillId="0" borderId="15" xfId="0" applyNumberFormat="1" applyFont="1" applyFill="1" applyBorder="1" applyAlignment="1">
      <alignment horizontal="centerContinuous"/>
    </xf>
    <xf numFmtId="38" fontId="10" fillId="0" borderId="13" xfId="0" applyNumberFormat="1" applyFont="1" applyFill="1" applyBorder="1" applyAlignment="1">
      <alignment horizontal="centerContinuous"/>
    </xf>
    <xf numFmtId="212" fontId="10" fillId="0" borderId="15" xfId="0" applyNumberFormat="1" applyFont="1" applyFill="1" applyBorder="1" applyAlignment="1">
      <alignment horizontal="centerContinuous" vertical="center"/>
    </xf>
    <xf numFmtId="212" fontId="10" fillId="0" borderId="23" xfId="0" applyNumberFormat="1" applyFont="1" applyFill="1" applyBorder="1" applyAlignment="1">
      <alignment horizontal="centerContinuous" vertical="center"/>
    </xf>
    <xf numFmtId="38" fontId="10" fillId="0" borderId="12" xfId="0" applyNumberFormat="1" applyFont="1" applyFill="1" applyBorder="1" applyAlignment="1">
      <alignment horizontal="distributed" vertical="center"/>
    </xf>
    <xf numFmtId="38" fontId="10" fillId="0" borderId="26" xfId="0" applyNumberFormat="1" applyFont="1" applyFill="1" applyBorder="1" applyAlignment="1">
      <alignment horizontal="center" vertical="center"/>
    </xf>
    <xf numFmtId="212" fontId="10" fillId="0" borderId="12" xfId="0" applyNumberFormat="1" applyFont="1" applyFill="1" applyBorder="1" applyAlignment="1">
      <alignment horizontal="center" vertical="center"/>
    </xf>
    <xf numFmtId="212" fontId="10" fillId="0" borderId="25" xfId="0" applyNumberFormat="1" applyFont="1" applyFill="1" applyBorder="1" applyAlignment="1">
      <alignment horizontal="center" vertical="center"/>
    </xf>
    <xf numFmtId="210" fontId="10" fillId="0" borderId="29" xfId="49" applyNumberFormat="1" applyFont="1" applyFill="1" applyBorder="1" applyAlignment="1">
      <alignment/>
    </xf>
    <xf numFmtId="228" fontId="10" fillId="0" borderId="24" xfId="49" applyNumberFormat="1" applyFont="1" applyFill="1" applyBorder="1" applyAlignment="1">
      <alignment/>
    </xf>
    <xf numFmtId="228" fontId="10" fillId="0" borderId="0" xfId="49" applyNumberFormat="1" applyFont="1" applyFill="1" applyBorder="1" applyAlignment="1">
      <alignment/>
    </xf>
    <xf numFmtId="228" fontId="10" fillId="0" borderId="33" xfId="49" applyNumberFormat="1" applyFont="1" applyFill="1" applyBorder="1" applyAlignment="1">
      <alignment/>
    </xf>
    <xf numFmtId="210" fontId="10" fillId="0" borderId="37" xfId="49" applyNumberFormat="1" applyFont="1" applyFill="1" applyBorder="1" applyAlignment="1">
      <alignment/>
    </xf>
    <xf numFmtId="228" fontId="10" fillId="0" borderId="38" xfId="49" applyNumberFormat="1" applyFont="1" applyFill="1" applyBorder="1" applyAlignment="1">
      <alignment/>
    </xf>
    <xf numFmtId="228" fontId="10" fillId="0" borderId="0" xfId="49" applyNumberFormat="1" applyFont="1" applyFill="1" applyBorder="1" applyAlignment="1">
      <alignment horizontal="right"/>
    </xf>
    <xf numFmtId="210" fontId="10" fillId="0" borderId="38" xfId="49" applyNumberFormat="1" applyFont="1" applyFill="1" applyBorder="1" applyAlignment="1">
      <alignment/>
    </xf>
    <xf numFmtId="228" fontId="10" fillId="0" borderId="33" xfId="49" applyNumberFormat="1" applyFont="1" applyFill="1" applyBorder="1" applyAlignment="1">
      <alignment horizontal="right"/>
    </xf>
    <xf numFmtId="228" fontId="10" fillId="0" borderId="22" xfId="49" applyNumberFormat="1" applyFont="1" applyFill="1" applyBorder="1" applyAlignment="1">
      <alignment/>
    </xf>
    <xf numFmtId="38" fontId="10" fillId="0" borderId="24" xfId="0" applyNumberFormat="1" applyFont="1" applyFill="1" applyBorder="1" applyAlignment="1">
      <alignment/>
    </xf>
    <xf numFmtId="38" fontId="10" fillId="0" borderId="0" xfId="0" applyNumberFormat="1" applyFont="1" applyFill="1" applyAlignment="1">
      <alignment/>
    </xf>
    <xf numFmtId="212" fontId="10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 vertical="center"/>
    </xf>
    <xf numFmtId="0" fontId="10" fillId="0" borderId="17" xfId="0" applyFont="1" applyBorder="1" applyAlignment="1">
      <alignment horizontal="centerContinuous" vertical="center"/>
    </xf>
    <xf numFmtId="0" fontId="10" fillId="0" borderId="24" xfId="0" applyFont="1" applyBorder="1" applyAlignment="1">
      <alignment/>
    </xf>
    <xf numFmtId="0" fontId="10" fillId="0" borderId="26" xfId="0" applyFont="1" applyBorder="1" applyAlignment="1">
      <alignment vertical="center"/>
    </xf>
    <xf numFmtId="0" fontId="10" fillId="0" borderId="26" xfId="0" applyFont="1" applyBorder="1" applyAlignment="1">
      <alignment horizontal="centerContinuous" vertical="center"/>
    </xf>
    <xf numFmtId="0" fontId="10" fillId="0" borderId="21" xfId="0" applyFont="1" applyBorder="1" applyAlignment="1">
      <alignment horizontal="centerContinuous" vertical="center"/>
    </xf>
    <xf numFmtId="0" fontId="10" fillId="0" borderId="2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0" fillId="0" borderId="30" xfId="0" applyFont="1" applyBorder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2" fillId="0" borderId="17" xfId="0" applyFont="1" applyBorder="1" applyAlignment="1">
      <alignment horizontal="centerContinuous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0" fillId="0" borderId="3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84" fillId="0" borderId="15" xfId="64" applyFont="1" applyBorder="1" applyAlignment="1">
      <alignment horizontal="centerContinuous" vertical="center"/>
      <protection/>
    </xf>
    <xf numFmtId="0" fontId="84" fillId="0" borderId="13" xfId="64" applyFont="1" applyBorder="1" applyAlignment="1">
      <alignment horizontal="centerContinuous" vertical="center"/>
      <protection/>
    </xf>
    <xf numFmtId="0" fontId="84" fillId="0" borderId="26" xfId="64" applyFont="1" applyBorder="1" applyAlignment="1">
      <alignment horizontal="centerContinuous" vertical="center"/>
      <protection/>
    </xf>
    <xf numFmtId="0" fontId="84" fillId="0" borderId="21" xfId="64" applyFont="1" applyBorder="1" applyAlignment="1">
      <alignment horizontal="centerContinuous" vertical="center"/>
      <protection/>
    </xf>
    <xf numFmtId="0" fontId="85" fillId="0" borderId="26" xfId="64" applyFont="1" applyBorder="1" applyAlignment="1">
      <alignment horizontal="centerContinuous" vertical="center"/>
      <protection/>
    </xf>
    <xf numFmtId="0" fontId="85" fillId="0" borderId="21" xfId="64" applyFont="1" applyBorder="1" applyAlignment="1">
      <alignment horizontal="centerContinuous" vertical="center"/>
      <protection/>
    </xf>
    <xf numFmtId="0" fontId="10" fillId="0" borderId="18" xfId="64" applyFont="1" applyBorder="1" applyAlignment="1">
      <alignment horizontal="center" vertical="center"/>
      <protection/>
    </xf>
    <xf numFmtId="41" fontId="84" fillId="0" borderId="27" xfId="64" applyNumberFormat="1" applyFont="1" applyBorder="1" applyAlignment="1">
      <alignment horizontal="right" vertical="center"/>
      <protection/>
    </xf>
    <xf numFmtId="41" fontId="84" fillId="0" borderId="16" xfId="64" applyNumberFormat="1" applyFont="1" applyBorder="1" applyAlignment="1">
      <alignment horizontal="right" vertical="center"/>
      <protection/>
    </xf>
    <xf numFmtId="41" fontId="84" fillId="0" borderId="27" xfId="51" applyNumberFormat="1" applyFont="1" applyFill="1" applyBorder="1" applyAlignment="1">
      <alignment vertical="center"/>
    </xf>
    <xf numFmtId="41" fontId="84" fillId="0" borderId="29" xfId="51" applyNumberFormat="1" applyFont="1" applyFill="1" applyBorder="1" applyAlignment="1">
      <alignment vertical="center"/>
    </xf>
    <xf numFmtId="41" fontId="85" fillId="0" borderId="27" xfId="51" applyNumberFormat="1" applyFont="1" applyFill="1" applyBorder="1" applyAlignment="1">
      <alignment vertical="center"/>
    </xf>
    <xf numFmtId="41" fontId="85" fillId="0" borderId="29" xfId="51" applyNumberFormat="1" applyFont="1" applyFill="1" applyBorder="1" applyAlignment="1">
      <alignment vertical="center"/>
    </xf>
    <xf numFmtId="41" fontId="84" fillId="0" borderId="28" xfId="64" applyNumberFormat="1" applyFont="1" applyBorder="1" applyAlignment="1">
      <alignment horizontal="right" vertical="center"/>
      <protection/>
    </xf>
    <xf numFmtId="41" fontId="84" fillId="0" borderId="17" xfId="64" applyNumberFormat="1" applyFont="1" applyBorder="1" applyAlignment="1">
      <alignment horizontal="right" vertical="center"/>
      <protection/>
    </xf>
    <xf numFmtId="41" fontId="84" fillId="0" borderId="28" xfId="51" applyNumberFormat="1" applyFont="1" applyFill="1" applyBorder="1" applyAlignment="1">
      <alignment vertical="center"/>
    </xf>
    <xf numFmtId="41" fontId="84" fillId="0" borderId="20" xfId="51" applyNumberFormat="1" applyFont="1" applyFill="1" applyBorder="1" applyAlignment="1">
      <alignment vertical="center"/>
    </xf>
    <xf numFmtId="41" fontId="85" fillId="0" borderId="28" xfId="51" applyNumberFormat="1" applyFont="1" applyFill="1" applyBorder="1" applyAlignment="1">
      <alignment vertical="center"/>
    </xf>
    <xf numFmtId="41" fontId="85" fillId="0" borderId="20" xfId="51" applyNumberFormat="1" applyFont="1" applyFill="1" applyBorder="1" applyAlignment="1">
      <alignment vertical="center"/>
    </xf>
    <xf numFmtId="41" fontId="84" fillId="0" borderId="28" xfId="51" applyNumberFormat="1" applyFont="1" applyFill="1" applyBorder="1" applyAlignment="1">
      <alignment horizontal="right" vertical="center"/>
    </xf>
    <xf numFmtId="41" fontId="84" fillId="0" borderId="20" xfId="51" applyNumberFormat="1" applyFont="1" applyFill="1" applyBorder="1" applyAlignment="1">
      <alignment horizontal="right" vertical="center"/>
    </xf>
    <xf numFmtId="41" fontId="85" fillId="0" borderId="28" xfId="51" applyNumberFormat="1" applyFont="1" applyFill="1" applyBorder="1" applyAlignment="1">
      <alignment horizontal="right" vertical="center"/>
    </xf>
    <xf numFmtId="41" fontId="98" fillId="0" borderId="28" xfId="64" applyNumberFormat="1" applyFont="1" applyBorder="1" applyAlignment="1">
      <alignment horizontal="right" vertical="center" wrapText="1"/>
      <protection/>
    </xf>
    <xf numFmtId="41" fontId="98" fillId="0" borderId="17" xfId="64" applyNumberFormat="1" applyFont="1" applyBorder="1" applyAlignment="1">
      <alignment horizontal="right" vertical="center" wrapText="1"/>
      <protection/>
    </xf>
    <xf numFmtId="41" fontId="84" fillId="0" borderId="26" xfId="64" applyNumberFormat="1" applyFont="1" applyBorder="1" applyAlignment="1">
      <alignment horizontal="right" vertical="center"/>
      <protection/>
    </xf>
    <xf numFmtId="41" fontId="84" fillId="0" borderId="18" xfId="64" applyNumberFormat="1" applyFont="1" applyBorder="1" applyAlignment="1">
      <alignment horizontal="right" vertical="center"/>
      <protection/>
    </xf>
    <xf numFmtId="41" fontId="84" fillId="0" borderId="26" xfId="51" applyNumberFormat="1" applyFont="1" applyFill="1" applyBorder="1" applyAlignment="1">
      <alignment horizontal="right" vertical="center"/>
    </xf>
    <xf numFmtId="41" fontId="84" fillId="0" borderId="21" xfId="51" applyNumberFormat="1" applyFont="1" applyFill="1" applyBorder="1" applyAlignment="1">
      <alignment horizontal="right" vertical="center"/>
    </xf>
    <xf numFmtId="41" fontId="85" fillId="0" borderId="26" xfId="51" applyNumberFormat="1" applyFont="1" applyFill="1" applyBorder="1" applyAlignment="1">
      <alignment horizontal="right" vertical="center"/>
    </xf>
    <xf numFmtId="41" fontId="85" fillId="0" borderId="21" xfId="51" applyNumberFormat="1" applyFont="1" applyFill="1" applyBorder="1" applyAlignment="1">
      <alignment horizontal="right" vertical="center"/>
    </xf>
    <xf numFmtId="0" fontId="10" fillId="0" borderId="17" xfId="64" applyFont="1" applyBorder="1" applyAlignment="1">
      <alignment horizontal="center" vertical="center"/>
      <protection/>
    </xf>
    <xf numFmtId="0" fontId="3" fillId="0" borderId="0" xfId="64" applyFont="1" applyAlignment="1">
      <alignment horizontal="centerContinuous"/>
      <protection/>
    </xf>
    <xf numFmtId="182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distributed" vertical="center"/>
    </xf>
    <xf numFmtId="0" fontId="12" fillId="0" borderId="21" xfId="0" applyFont="1" applyBorder="1" applyAlignment="1">
      <alignment vertical="center"/>
    </xf>
    <xf numFmtId="0" fontId="12" fillId="0" borderId="39" xfId="0" applyFont="1" applyBorder="1" applyAlignment="1">
      <alignment horizontal="center" vertical="center"/>
    </xf>
    <xf numFmtId="41" fontId="10" fillId="0" borderId="40" xfId="49" applyNumberFormat="1" applyFont="1" applyFill="1" applyBorder="1" applyAlignment="1">
      <alignment horizontal="right" vertical="center"/>
    </xf>
    <xf numFmtId="41" fontId="10" fillId="0" borderId="41" xfId="49" applyNumberFormat="1" applyFont="1" applyFill="1" applyBorder="1" applyAlignment="1">
      <alignment horizontal="right" vertical="center"/>
    </xf>
    <xf numFmtId="41" fontId="12" fillId="0" borderId="42" xfId="49" applyNumberFormat="1" applyFont="1" applyFill="1" applyBorder="1" applyAlignment="1">
      <alignment horizontal="right" vertical="center"/>
    </xf>
    <xf numFmtId="41" fontId="10" fillId="0" borderId="43" xfId="49" applyNumberFormat="1" applyFont="1" applyFill="1" applyBorder="1" applyAlignment="1">
      <alignment horizontal="right" vertical="center"/>
    </xf>
    <xf numFmtId="41" fontId="12" fillId="0" borderId="44" xfId="49" applyNumberFormat="1" applyFont="1" applyFill="1" applyBorder="1" applyAlignment="1">
      <alignment horizontal="right" vertical="center"/>
    </xf>
    <xf numFmtId="41" fontId="10" fillId="0" borderId="45" xfId="49" applyNumberFormat="1" applyFont="1" applyFill="1" applyBorder="1" applyAlignment="1">
      <alignment horizontal="right" vertical="center"/>
    </xf>
    <xf numFmtId="41" fontId="12" fillId="0" borderId="46" xfId="49" applyNumberFormat="1" applyFont="1" applyFill="1" applyBorder="1" applyAlignment="1">
      <alignment horizontal="right" vertical="center"/>
    </xf>
    <xf numFmtId="0" fontId="10" fillId="0" borderId="22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10" fillId="0" borderId="24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left" vertical="center"/>
    </xf>
    <xf numFmtId="41" fontId="10" fillId="0" borderId="47" xfId="49" applyNumberFormat="1" applyFont="1" applyFill="1" applyBorder="1" applyAlignment="1">
      <alignment horizontal="right" vertical="center"/>
    </xf>
    <xf numFmtId="41" fontId="10" fillId="0" borderId="48" xfId="49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84" fillId="0" borderId="22" xfId="0" applyFont="1" applyFill="1" applyBorder="1" applyAlignment="1">
      <alignment vertical="center"/>
    </xf>
    <xf numFmtId="0" fontId="84" fillId="0" borderId="18" xfId="0" applyFont="1" applyFill="1" applyBorder="1" applyAlignment="1">
      <alignment vertical="center"/>
    </xf>
    <xf numFmtId="0" fontId="85" fillId="0" borderId="21" xfId="0" applyFont="1" applyFill="1" applyBorder="1" applyAlignment="1">
      <alignment vertical="center"/>
    </xf>
    <xf numFmtId="0" fontId="85" fillId="0" borderId="22" xfId="0" applyFont="1" applyFill="1" applyBorder="1" applyAlignment="1">
      <alignment vertical="center"/>
    </xf>
    <xf numFmtId="0" fontId="84" fillId="0" borderId="39" xfId="0" applyFont="1" applyFill="1" applyBorder="1" applyAlignment="1">
      <alignment horizontal="centerContinuous" vertical="center"/>
    </xf>
    <xf numFmtId="0" fontId="84" fillId="0" borderId="36" xfId="0" applyFont="1" applyFill="1" applyBorder="1" applyAlignment="1">
      <alignment horizontal="centerContinuous" vertical="center"/>
    </xf>
    <xf numFmtId="0" fontId="85" fillId="0" borderId="39" xfId="0" applyFont="1" applyFill="1" applyBorder="1" applyAlignment="1">
      <alignment horizontal="centerContinuous" vertical="center"/>
    </xf>
    <xf numFmtId="0" fontId="85" fillId="0" borderId="30" xfId="0" applyFont="1" applyFill="1" applyBorder="1" applyAlignment="1">
      <alignment horizontal="centerContinuous" vertical="center"/>
    </xf>
    <xf numFmtId="0" fontId="84" fillId="0" borderId="26" xfId="0" applyFont="1" applyFill="1" applyBorder="1" applyAlignment="1">
      <alignment horizontal="centerContinuous" vertical="center"/>
    </xf>
    <xf numFmtId="0" fontId="97" fillId="0" borderId="0" xfId="0" applyFont="1" applyFill="1" applyBorder="1" applyAlignment="1">
      <alignment horizontal="centerContinuous"/>
    </xf>
    <xf numFmtId="230" fontId="84" fillId="0" borderId="0" xfId="49" applyNumberFormat="1" applyFont="1" applyFill="1" applyAlignment="1">
      <alignment horizontal="right"/>
    </xf>
    <xf numFmtId="0" fontId="8" fillId="0" borderId="26" xfId="0" applyFont="1" applyBorder="1" applyAlignment="1">
      <alignment vertical="distributed" textRotation="255"/>
    </xf>
    <xf numFmtId="0" fontId="8" fillId="0" borderId="29" xfId="0" applyFont="1" applyBorder="1" applyAlignment="1">
      <alignment horizontal="left" vertical="center" wrapText="1"/>
    </xf>
    <xf numFmtId="0" fontId="8" fillId="0" borderId="28" xfId="0" applyFont="1" applyBorder="1" applyAlignment="1">
      <alignment vertical="distributed" textRotation="255"/>
    </xf>
    <xf numFmtId="0" fontId="8" fillId="0" borderId="11" xfId="0" applyFont="1" applyBorder="1" applyAlignment="1">
      <alignment horizontal="centerContinuous" vertical="center"/>
    </xf>
    <xf numFmtId="0" fontId="8" fillId="0" borderId="19" xfId="0" applyFont="1" applyBorder="1" applyAlignment="1">
      <alignment horizontal="centerContinuous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distributed" textRotation="255"/>
    </xf>
    <xf numFmtId="0" fontId="8" fillId="0" borderId="18" xfId="0" applyFont="1" applyBorder="1" applyAlignment="1">
      <alignment vertical="distributed" textRotation="255"/>
    </xf>
    <xf numFmtId="0" fontId="8" fillId="0" borderId="16" xfId="0" applyFont="1" applyBorder="1" applyAlignment="1">
      <alignment vertical="distributed"/>
    </xf>
    <xf numFmtId="0" fontId="8" fillId="0" borderId="0" xfId="0" applyFont="1" applyBorder="1" applyAlignment="1">
      <alignment vertical="distributed" textRotation="255"/>
    </xf>
    <xf numFmtId="0" fontId="16" fillId="0" borderId="25" xfId="0" applyFont="1" applyBorder="1" applyAlignment="1">
      <alignment horizontal="centerContinuous" vertical="center"/>
    </xf>
    <xf numFmtId="0" fontId="16" fillId="0" borderId="19" xfId="0" applyFont="1" applyBorder="1" applyAlignment="1">
      <alignment horizontal="centerContinuous" vertical="center"/>
    </xf>
    <xf numFmtId="0" fontId="8" fillId="0" borderId="30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0" fontId="8" fillId="0" borderId="17" xfId="0" applyFont="1" applyBorder="1" applyAlignment="1">
      <alignment horizontal="centerContinuous" vertical="center"/>
    </xf>
    <xf numFmtId="0" fontId="8" fillId="0" borderId="39" xfId="0" applyFont="1" applyBorder="1" applyAlignment="1">
      <alignment horizontal="centerContinuous" vertical="center"/>
    </xf>
    <xf numFmtId="0" fontId="8" fillId="0" borderId="30" xfId="0" applyFont="1" applyBorder="1" applyAlignment="1">
      <alignment horizontal="centerContinuous" vertical="center"/>
    </xf>
    <xf numFmtId="0" fontId="8" fillId="0" borderId="36" xfId="0" applyFont="1" applyBorder="1" applyAlignment="1">
      <alignment horizontal="centerContinuous" vertical="center"/>
    </xf>
    <xf numFmtId="0" fontId="8" fillId="0" borderId="21" xfId="0" applyFont="1" applyBorder="1" applyAlignment="1">
      <alignment horizontal="centerContinuous" vertical="center"/>
    </xf>
    <xf numFmtId="0" fontId="8" fillId="0" borderId="22" xfId="0" applyFont="1" applyBorder="1" applyAlignment="1">
      <alignment horizontal="centerContinuous" vertical="center"/>
    </xf>
    <xf numFmtId="0" fontId="8" fillId="0" borderId="18" xfId="0" applyFont="1" applyBorder="1" applyAlignment="1">
      <alignment horizontal="centerContinuous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Continuous" vertical="center"/>
    </xf>
    <xf numFmtId="0" fontId="8" fillId="0" borderId="23" xfId="0" applyFont="1" applyBorder="1" applyAlignment="1">
      <alignment horizontal="centerContinuous" vertical="center"/>
    </xf>
    <xf numFmtId="0" fontId="8" fillId="0" borderId="15" xfId="0" applyFont="1" applyBorder="1" applyAlignment="1">
      <alignment horizontal="centerContinuous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Continuous" vertical="center"/>
    </xf>
    <xf numFmtId="0" fontId="14" fillId="0" borderId="19" xfId="0" applyFont="1" applyBorder="1" applyAlignment="1">
      <alignment horizontal="centerContinuous"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distributed" textRotation="255"/>
    </xf>
    <xf numFmtId="0" fontId="14" fillId="0" borderId="0" xfId="0" applyFont="1" applyAlignment="1">
      <alignment vertical="distributed"/>
    </xf>
    <xf numFmtId="0" fontId="14" fillId="0" borderId="24" xfId="0" applyFont="1" applyBorder="1" applyAlignment="1">
      <alignment horizontal="center" vertical="distributed" wrapText="1"/>
    </xf>
    <xf numFmtId="184" fontId="17" fillId="0" borderId="20" xfId="49" applyNumberFormat="1" applyFont="1" applyBorder="1" applyAlignment="1">
      <alignment horizontal="left" vertical="center" wrapText="1"/>
    </xf>
    <xf numFmtId="184" fontId="17" fillId="0" borderId="20" xfId="49" applyNumberFormat="1" applyFont="1" applyBorder="1" applyAlignment="1">
      <alignment horizontal="left" vertical="center"/>
    </xf>
    <xf numFmtId="184" fontId="14" fillId="0" borderId="20" xfId="49" applyNumberFormat="1" applyFont="1" applyBorder="1" applyAlignment="1">
      <alignment horizontal="left" vertical="center"/>
    </xf>
    <xf numFmtId="0" fontId="14" fillId="0" borderId="30" xfId="0" applyFont="1" applyBorder="1" applyAlignment="1">
      <alignment vertical="center"/>
    </xf>
    <xf numFmtId="0" fontId="14" fillId="0" borderId="36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28" xfId="0" applyFont="1" applyBorder="1" applyAlignment="1">
      <alignment vertical="center"/>
    </xf>
    <xf numFmtId="0" fontId="14" fillId="0" borderId="28" xfId="0" applyFont="1" applyBorder="1" applyAlignment="1">
      <alignment horizontal="distributed" vertical="center"/>
    </xf>
    <xf numFmtId="0" fontId="14" fillId="0" borderId="28" xfId="0" applyFont="1" applyBorder="1" applyAlignment="1">
      <alignment vertical="center" wrapText="1"/>
    </xf>
    <xf numFmtId="0" fontId="14" fillId="0" borderId="2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Continuous" vertical="center"/>
    </xf>
    <xf numFmtId="0" fontId="14" fillId="0" borderId="17" xfId="0" applyFont="1" applyBorder="1" applyAlignment="1">
      <alignment horizontal="centerContinuous" vertical="center"/>
    </xf>
    <xf numFmtId="0" fontId="15" fillId="0" borderId="25" xfId="0" applyFont="1" applyBorder="1" applyAlignment="1">
      <alignment horizontal="centerContinuous" vertical="center"/>
    </xf>
    <xf numFmtId="0" fontId="15" fillId="0" borderId="19" xfId="0" applyFont="1" applyBorder="1" applyAlignment="1">
      <alignment horizontal="centerContinuous" vertical="center"/>
    </xf>
    <xf numFmtId="0" fontId="14" fillId="0" borderId="23" xfId="0" applyFont="1" applyBorder="1" applyAlignment="1">
      <alignment horizontal="centerContinuous" vertical="center"/>
    </xf>
    <xf numFmtId="0" fontId="14" fillId="0" borderId="39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/>
    </xf>
    <xf numFmtId="0" fontId="1" fillId="0" borderId="30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Continuous" vertical="center"/>
    </xf>
    <xf numFmtId="0" fontId="1" fillId="0" borderId="18" xfId="0" applyFont="1" applyFill="1" applyBorder="1" applyAlignment="1">
      <alignment horizontal="centerContinuous" vertical="center"/>
    </xf>
    <xf numFmtId="0" fontId="1" fillId="0" borderId="17" xfId="0" applyFont="1" applyFill="1" applyBorder="1" applyAlignment="1">
      <alignment vertical="distributed" textRotation="255"/>
    </xf>
    <xf numFmtId="0" fontId="1" fillId="0" borderId="18" xfId="0" applyFont="1" applyFill="1" applyBorder="1" applyAlignment="1">
      <alignment vertical="distributed" textRotation="255"/>
    </xf>
    <xf numFmtId="0" fontId="1" fillId="0" borderId="16" xfId="0" applyFont="1" applyFill="1" applyBorder="1" applyAlignment="1">
      <alignment vertical="distributed"/>
    </xf>
    <xf numFmtId="0" fontId="1" fillId="0" borderId="17" xfId="0" applyFont="1" applyFill="1" applyBorder="1" applyAlignment="1">
      <alignment vertical="distributed"/>
    </xf>
    <xf numFmtId="0" fontId="1" fillId="0" borderId="18" xfId="0" applyFont="1" applyFill="1" applyBorder="1" applyAlignment="1">
      <alignment vertical="distributed"/>
    </xf>
    <xf numFmtId="0" fontId="1" fillId="0" borderId="24" xfId="0" applyFont="1" applyFill="1" applyBorder="1" applyAlignment="1">
      <alignment vertical="distributed"/>
    </xf>
    <xf numFmtId="0" fontId="0" fillId="0" borderId="22" xfId="0" applyFont="1" applyFill="1" applyBorder="1" applyAlignment="1">
      <alignment/>
    </xf>
    <xf numFmtId="0" fontId="1" fillId="0" borderId="26" xfId="0" applyFont="1" applyFill="1" applyBorder="1" applyAlignment="1">
      <alignment vertical="center"/>
    </xf>
    <xf numFmtId="0" fontId="1" fillId="0" borderId="16" xfId="0" applyFont="1" applyFill="1" applyBorder="1" applyAlignment="1">
      <alignment vertical="distributed"/>
    </xf>
    <xf numFmtId="0" fontId="1" fillId="0" borderId="17" xfId="0" applyFont="1" applyFill="1" applyBorder="1" applyAlignment="1">
      <alignment vertical="distributed"/>
    </xf>
    <xf numFmtId="0" fontId="1" fillId="0" borderId="18" xfId="0" applyFont="1" applyFill="1" applyBorder="1" applyAlignment="1">
      <alignment vertical="distributed"/>
    </xf>
    <xf numFmtId="0" fontId="1" fillId="0" borderId="0" xfId="0" applyFont="1" applyFill="1" applyBorder="1" applyAlignment="1">
      <alignment horizontal="centerContinuous" vertical="center"/>
    </xf>
    <xf numFmtId="0" fontId="1" fillId="0" borderId="17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 vertical="center"/>
    </xf>
    <xf numFmtId="0" fontId="4" fillId="0" borderId="18" xfId="0" applyFont="1" applyFill="1" applyBorder="1" applyAlignment="1">
      <alignment horizontal="centerContinuous" vertical="center"/>
    </xf>
    <xf numFmtId="0" fontId="1" fillId="0" borderId="35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Continuous" vertical="center"/>
    </xf>
    <xf numFmtId="0" fontId="4" fillId="0" borderId="19" xfId="0" applyFont="1" applyFill="1" applyBorder="1" applyAlignment="1">
      <alignment horizontal="centerContinuous" vertical="center"/>
    </xf>
    <xf numFmtId="0" fontId="97" fillId="0" borderId="0" xfId="65" applyFont="1" applyAlignment="1">
      <alignment horizontal="centerContinuous"/>
      <protection/>
    </xf>
    <xf numFmtId="0" fontId="83" fillId="0" borderId="0" xfId="65" applyFont="1" applyAlignment="1">
      <alignment/>
      <protection/>
    </xf>
    <xf numFmtId="0" fontId="3" fillId="0" borderId="0" xfId="66" applyFont="1" applyAlignment="1">
      <alignment horizontal="centerContinuous"/>
      <protection/>
    </xf>
    <xf numFmtId="0" fontId="1" fillId="0" borderId="0" xfId="65" applyFont="1" applyAlignment="1">
      <alignment horizontal="centerContinuous"/>
      <protection/>
    </xf>
    <xf numFmtId="40" fontId="8" fillId="0" borderId="0" xfId="49" applyNumberFormat="1" applyFont="1" applyFill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7" xfId="64"/>
    <cellStyle name="標準_12　市町村別決算(1)歳入" xfId="65"/>
    <cellStyle name="標準_12　市町村別決算(2)歳出" xfId="66"/>
    <cellStyle name="Followed Hyperlink" xfId="67"/>
    <cellStyle name="良い" xfId="68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9.25390625" style="0" bestFit="1" customWidth="1"/>
    <col min="3" max="3" width="31.875" style="0" customWidth="1"/>
  </cols>
  <sheetData>
    <row r="1" ht="18.75">
      <c r="A1" s="21" t="s">
        <v>331</v>
      </c>
    </row>
    <row r="2" ht="18.75">
      <c r="B2" s="21" t="s">
        <v>0</v>
      </c>
    </row>
    <row r="4" spans="2:3" ht="13.5">
      <c r="B4" s="61" t="s">
        <v>173</v>
      </c>
      <c r="C4" t="s">
        <v>161</v>
      </c>
    </row>
    <row r="5" spans="2:3" ht="13.5">
      <c r="B5" s="61" t="s">
        <v>149</v>
      </c>
      <c r="C5" t="s">
        <v>162</v>
      </c>
    </row>
    <row r="6" spans="2:3" ht="13.5">
      <c r="B6" s="61" t="s">
        <v>150</v>
      </c>
      <c r="C6" t="s">
        <v>167</v>
      </c>
    </row>
    <row r="7" spans="2:3" ht="13.5">
      <c r="B7" s="61" t="s">
        <v>151</v>
      </c>
      <c r="C7" t="s">
        <v>166</v>
      </c>
    </row>
    <row r="8" spans="2:3" ht="13.5">
      <c r="B8" s="61" t="s">
        <v>152</v>
      </c>
      <c r="C8" t="s">
        <v>156</v>
      </c>
    </row>
    <row r="9" spans="2:3" ht="13.5">
      <c r="B9" s="61" t="s">
        <v>153</v>
      </c>
      <c r="C9" t="s">
        <v>157</v>
      </c>
    </row>
    <row r="10" spans="2:3" ht="13.5">
      <c r="B10" s="61" t="s">
        <v>154</v>
      </c>
      <c r="C10" t="s">
        <v>158</v>
      </c>
    </row>
    <row r="11" spans="2:3" ht="13.5">
      <c r="B11" s="61" t="s">
        <v>155</v>
      </c>
      <c r="C11" t="s">
        <v>159</v>
      </c>
    </row>
    <row r="12" spans="2:3" ht="13.5">
      <c r="B12" s="22" t="s">
        <v>267</v>
      </c>
      <c r="C12" t="s">
        <v>160</v>
      </c>
    </row>
    <row r="13" spans="2:4" ht="13.5">
      <c r="B13" s="22" t="s">
        <v>268</v>
      </c>
      <c r="C13" t="s">
        <v>163</v>
      </c>
      <c r="D13" s="251"/>
    </row>
    <row r="14" spans="2:3" ht="13.5">
      <c r="B14" s="22" t="s">
        <v>269</v>
      </c>
      <c r="C14" t="s">
        <v>174</v>
      </c>
    </row>
    <row r="15" spans="2:3" ht="13.5">
      <c r="B15" s="22" t="s">
        <v>270</v>
      </c>
      <c r="C15" s="60" t="s">
        <v>175</v>
      </c>
    </row>
    <row r="16" spans="2:3" ht="13.5">
      <c r="B16" s="22" t="s">
        <v>271</v>
      </c>
      <c r="C16" s="60" t="s">
        <v>176</v>
      </c>
    </row>
    <row r="17" spans="2:3" ht="13.5">
      <c r="B17" s="22" t="s">
        <v>272</v>
      </c>
      <c r="C17" t="s">
        <v>164</v>
      </c>
    </row>
    <row r="18" spans="2:3" ht="13.5">
      <c r="B18" s="22" t="s">
        <v>273</v>
      </c>
      <c r="C18" t="s">
        <v>165</v>
      </c>
    </row>
  </sheetData>
  <sheetProtection/>
  <hyperlinks>
    <hyperlink ref="B14" location="'16-11(1)'!A1" display="16-11(1)"/>
    <hyperlink ref="B15" location="'16-11(2)'!A1" display="16-11(2)"/>
    <hyperlink ref="B16" location="'16-11(3)-(6)'!A1" display="16-11(3)-(6)"/>
    <hyperlink ref="B17" location="'16-12(1)'!A1" display="16-12(1)"/>
    <hyperlink ref="B18" location="'16-12(2)'!A1" display="16-12(2)"/>
    <hyperlink ref="B4" location="'16-1'!A1" display="16-1"/>
    <hyperlink ref="B5" location="'16-2'!A1" display="16-2"/>
    <hyperlink ref="B6" location="'16-3'!A1" display="16-3"/>
    <hyperlink ref="B7" location="'16-4'!A1" display="16-4"/>
    <hyperlink ref="B8" location="'16-5'!A1" display="16-5"/>
    <hyperlink ref="B9" location="'16-6'!A1" display="16-6"/>
    <hyperlink ref="B10" location="'16-7'!A1" display="16-7"/>
    <hyperlink ref="B11" location="'16-8'!A1" display="16-8"/>
    <hyperlink ref="B12" location="'16-9'!A1" display="16-9"/>
    <hyperlink ref="B13" location="'16-10 '!A1" display="16-10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3"/>
  <sheetViews>
    <sheetView showGridLines="0" view="pageBreakPreview" zoomScale="145" zoomScaleNormal="115" zoomScaleSheetLayoutView="145" zoomScalePageLayoutView="0" workbookViewId="0" topLeftCell="A1">
      <selection activeCell="A1" sqref="A1"/>
    </sheetView>
  </sheetViews>
  <sheetFormatPr defaultColWidth="9.00390625" defaultRowHeight="13.5"/>
  <cols>
    <col min="1" max="1" width="18.875" style="4" customWidth="1"/>
    <col min="2" max="2" width="19.375" style="4" customWidth="1"/>
    <col min="3" max="4" width="17.00390625" style="4" customWidth="1"/>
    <col min="5" max="5" width="20.00390625" style="5" customWidth="1"/>
    <col min="6" max="6" width="17.625" style="4" customWidth="1"/>
    <col min="7" max="16384" width="9.00390625" style="4" customWidth="1"/>
  </cols>
  <sheetData>
    <row r="1" ht="13.5">
      <c r="A1" s="42" t="s">
        <v>169</v>
      </c>
    </row>
    <row r="2" spans="1:5" ht="13.5">
      <c r="A2" s="259" t="s">
        <v>0</v>
      </c>
      <c r="B2" s="260"/>
      <c r="C2" s="260"/>
      <c r="D2" s="260"/>
      <c r="E2" s="259"/>
    </row>
    <row r="3" spans="1:5" ht="17.25">
      <c r="A3" s="528" t="s">
        <v>264</v>
      </c>
      <c r="B3" s="528"/>
      <c r="C3" s="528"/>
      <c r="D3" s="528"/>
      <c r="E3" s="528"/>
    </row>
    <row r="4" spans="1:5" ht="13.5">
      <c r="A4" s="260"/>
      <c r="B4" s="260"/>
      <c r="C4" s="260"/>
      <c r="D4" s="260"/>
      <c r="E4" s="261" t="s">
        <v>26</v>
      </c>
    </row>
    <row r="5" spans="1:5" ht="6" customHeight="1" thickBot="1">
      <c r="A5" s="262"/>
      <c r="B5" s="262"/>
      <c r="C5" s="262"/>
      <c r="D5" s="262"/>
      <c r="E5" s="263"/>
    </row>
    <row r="6" spans="1:6" s="18" customFormat="1" ht="14.25" customHeight="1" thickTop="1">
      <c r="A6" s="103"/>
      <c r="B6" s="417" t="s">
        <v>343</v>
      </c>
      <c r="C6" s="469" t="s">
        <v>344</v>
      </c>
      <c r="D6" s="469"/>
      <c r="E6" s="519" t="s">
        <v>345</v>
      </c>
      <c r="F6" s="34"/>
    </row>
    <row r="7" spans="1:6" s="18" customFormat="1" ht="14.25" customHeight="1">
      <c r="A7" s="527"/>
      <c r="B7" s="468"/>
      <c r="C7" s="20" t="s">
        <v>47</v>
      </c>
      <c r="D7" s="20" t="s">
        <v>46</v>
      </c>
      <c r="E7" s="518"/>
      <c r="F7" s="34"/>
    </row>
    <row r="8" spans="1:6" s="57" customFormat="1" ht="13.5" customHeight="1">
      <c r="A8" s="529" t="s">
        <v>45</v>
      </c>
      <c r="B8" s="532">
        <v>939502217</v>
      </c>
      <c r="C8" s="521">
        <f>SUM(C9,C16,C17,C19,C22,C20)</f>
        <v>82775100</v>
      </c>
      <c r="D8" s="521">
        <f>SUM(D9,D16,D17,D19,D22,D20)</f>
        <v>79286138</v>
      </c>
      <c r="E8" s="522">
        <f>B8+C8-D8</f>
        <v>942991179</v>
      </c>
      <c r="F8" s="516"/>
    </row>
    <row r="9" spans="1:6" s="57" customFormat="1" ht="13.5" customHeight="1">
      <c r="A9" s="517" t="s">
        <v>44</v>
      </c>
      <c r="B9" s="532">
        <v>881537722</v>
      </c>
      <c r="C9" s="520">
        <f>SUM(C10:C15)</f>
        <v>80422000</v>
      </c>
      <c r="D9" s="520">
        <f>SUM(D10:D15)</f>
        <v>72679179</v>
      </c>
      <c r="E9" s="522">
        <f>B9+C9-D9</f>
        <v>889280543</v>
      </c>
      <c r="F9" s="516"/>
    </row>
    <row r="10" spans="1:5" s="57" customFormat="1" ht="13.5" customHeight="1">
      <c r="A10" s="531" t="s">
        <v>348</v>
      </c>
      <c r="B10" s="532">
        <v>378178841</v>
      </c>
      <c r="C10" s="520">
        <v>56746000</v>
      </c>
      <c r="D10" s="520">
        <v>33923107</v>
      </c>
      <c r="E10" s="522">
        <f aca="true" t="shared" si="0" ref="E10:E22">B10+C10-D10</f>
        <v>401001734</v>
      </c>
    </row>
    <row r="11" spans="1:5" s="57" customFormat="1" ht="13.5" customHeight="1">
      <c r="A11" s="531" t="s">
        <v>349</v>
      </c>
      <c r="B11" s="532">
        <v>5338059</v>
      </c>
      <c r="C11" s="520">
        <v>351000</v>
      </c>
      <c r="D11" s="520">
        <v>816644</v>
      </c>
      <c r="E11" s="522">
        <f t="shared" si="0"/>
        <v>4872415</v>
      </c>
    </row>
    <row r="12" spans="1:5" s="57" customFormat="1" ht="13.5" customHeight="1">
      <c r="A12" s="531" t="s">
        <v>350</v>
      </c>
      <c r="B12" s="532">
        <v>36635362</v>
      </c>
      <c r="C12" s="520"/>
      <c r="D12" s="520">
        <f>630874+1242971+899366</f>
        <v>2773211</v>
      </c>
      <c r="E12" s="522">
        <f t="shared" si="0"/>
        <v>33862151</v>
      </c>
    </row>
    <row r="13" spans="1:5" s="57" customFormat="1" ht="13.5" customHeight="1">
      <c r="A13" s="531" t="s">
        <v>351</v>
      </c>
      <c r="B13" s="532">
        <v>119222094</v>
      </c>
      <c r="C13" s="520">
        <v>10195000</v>
      </c>
      <c r="D13" s="520">
        <v>10600297</v>
      </c>
      <c r="E13" s="522">
        <f t="shared" si="0"/>
        <v>118816797</v>
      </c>
    </row>
    <row r="14" spans="1:5" s="57" customFormat="1" ht="13.5" customHeight="1">
      <c r="A14" s="531" t="s">
        <v>352</v>
      </c>
      <c r="B14" s="532">
        <v>0</v>
      </c>
      <c r="C14" s="520">
        <v>0</v>
      </c>
      <c r="D14" s="520">
        <v>0</v>
      </c>
      <c r="E14" s="522">
        <f t="shared" si="0"/>
        <v>0</v>
      </c>
    </row>
    <row r="15" spans="1:5" s="57" customFormat="1" ht="13.5" customHeight="1">
      <c r="A15" s="531" t="s">
        <v>353</v>
      </c>
      <c r="B15" s="532">
        <v>342163366</v>
      </c>
      <c r="C15" s="520">
        <v>13130000</v>
      </c>
      <c r="D15" s="520">
        <v>24565920</v>
      </c>
      <c r="E15" s="522">
        <f t="shared" si="0"/>
        <v>330727446</v>
      </c>
    </row>
    <row r="16" spans="1:5" s="57" customFormat="1" ht="13.5" customHeight="1">
      <c r="A16" s="517" t="s">
        <v>42</v>
      </c>
      <c r="B16" s="532">
        <v>24611044</v>
      </c>
      <c r="C16" s="520">
        <v>1012000</v>
      </c>
      <c r="D16" s="520">
        <v>3277442</v>
      </c>
      <c r="E16" s="522">
        <f t="shared" si="0"/>
        <v>22345602</v>
      </c>
    </row>
    <row r="17" spans="1:5" s="57" customFormat="1" ht="13.5" customHeight="1">
      <c r="A17" s="517" t="s">
        <v>41</v>
      </c>
      <c r="B17" s="532">
        <v>23805250</v>
      </c>
      <c r="C17" s="520">
        <v>1159100</v>
      </c>
      <c r="D17" s="520">
        <v>2519497</v>
      </c>
      <c r="E17" s="522">
        <f t="shared" si="0"/>
        <v>22444853</v>
      </c>
    </row>
    <row r="18" spans="1:5" s="57" customFormat="1" ht="13.5" customHeight="1">
      <c r="A18" s="58" t="s">
        <v>227</v>
      </c>
      <c r="B18" s="532">
        <v>0</v>
      </c>
      <c r="C18" s="520">
        <v>0</v>
      </c>
      <c r="D18" s="520">
        <v>0</v>
      </c>
      <c r="E18" s="522">
        <f t="shared" si="0"/>
        <v>0</v>
      </c>
    </row>
    <row r="19" spans="1:5" s="57" customFormat="1" ht="13.5" customHeight="1">
      <c r="A19" s="58" t="s">
        <v>40</v>
      </c>
      <c r="B19" s="532">
        <v>0</v>
      </c>
      <c r="C19" s="520">
        <v>0</v>
      </c>
      <c r="D19" s="520">
        <v>0</v>
      </c>
      <c r="E19" s="522">
        <f t="shared" si="0"/>
        <v>0</v>
      </c>
    </row>
    <row r="20" spans="1:5" s="57" customFormat="1" ht="13.5" customHeight="1">
      <c r="A20" s="517" t="s">
        <v>38</v>
      </c>
      <c r="B20" s="532">
        <v>6444487</v>
      </c>
      <c r="C20" s="523">
        <v>0</v>
      </c>
      <c r="D20" s="523">
        <v>521736</v>
      </c>
      <c r="E20" s="522">
        <f t="shared" si="0"/>
        <v>5922751</v>
      </c>
    </row>
    <row r="21" spans="1:5" s="57" customFormat="1" ht="13.5" customHeight="1">
      <c r="A21" s="517" t="s">
        <v>39</v>
      </c>
      <c r="B21" s="532">
        <v>0</v>
      </c>
      <c r="C21" s="523">
        <v>0</v>
      </c>
      <c r="D21" s="523">
        <v>0</v>
      </c>
      <c r="E21" s="524">
        <f t="shared" si="0"/>
        <v>0</v>
      </c>
    </row>
    <row r="22" spans="1:5" s="57" customFormat="1" ht="12" customHeight="1">
      <c r="A22" s="530" t="s">
        <v>346</v>
      </c>
      <c r="B22" s="533">
        <v>3103714</v>
      </c>
      <c r="C22" s="525">
        <v>182000</v>
      </c>
      <c r="D22" s="525">
        <v>288284</v>
      </c>
      <c r="E22" s="526">
        <f t="shared" si="0"/>
        <v>2997430</v>
      </c>
    </row>
    <row r="23" spans="1:5" s="18" customFormat="1" ht="12">
      <c r="A23" s="103" t="s">
        <v>347</v>
      </c>
      <c r="B23" s="103"/>
      <c r="C23" s="103"/>
      <c r="D23" s="103"/>
      <c r="E23" s="264"/>
    </row>
    <row r="24" spans="1:5" ht="13.5">
      <c r="A24" s="6"/>
      <c r="B24" s="6"/>
      <c r="C24" s="6"/>
      <c r="D24" s="6"/>
      <c r="E24" s="253"/>
    </row>
    <row r="25" spans="1:5" ht="13.5">
      <c r="A25" s="6"/>
      <c r="B25" s="6"/>
      <c r="C25" s="6"/>
      <c r="D25" s="6"/>
      <c r="E25" s="253"/>
    </row>
    <row r="26" spans="1:5" ht="13.5">
      <c r="A26" s="6"/>
      <c r="B26" s="6"/>
      <c r="C26" s="6"/>
      <c r="D26" s="6"/>
      <c r="E26" s="253"/>
    </row>
    <row r="27" spans="1:5" ht="13.5">
      <c r="A27" s="101"/>
      <c r="B27" s="534"/>
      <c r="C27" s="534"/>
      <c r="D27" s="534"/>
      <c r="E27" s="535"/>
    </row>
    <row r="28" spans="1:5" ht="13.5">
      <c r="A28" s="101"/>
      <c r="B28" s="534"/>
      <c r="C28" s="254"/>
      <c r="D28" s="254"/>
      <c r="E28" s="535"/>
    </row>
    <row r="29" spans="1:5" ht="13.5">
      <c r="A29" s="41"/>
      <c r="B29" s="231"/>
      <c r="C29" s="35"/>
      <c r="D29" s="35"/>
      <c r="E29" s="36"/>
    </row>
    <row r="30" spans="1:5" ht="13.5">
      <c r="A30" s="41"/>
      <c r="B30" s="231"/>
      <c r="C30" s="35"/>
      <c r="D30" s="35"/>
      <c r="E30" s="36"/>
    </row>
    <row r="31" spans="1:5" ht="13.5">
      <c r="A31" s="101"/>
      <c r="B31" s="97"/>
      <c r="C31" s="37"/>
      <c r="D31" s="37"/>
      <c r="E31" s="36"/>
    </row>
    <row r="32" spans="1:5" ht="13.5">
      <c r="A32" s="101"/>
      <c r="B32" s="97"/>
      <c r="C32" s="37"/>
      <c r="D32" s="37"/>
      <c r="E32" s="36"/>
    </row>
    <row r="33" spans="1:5" ht="13.5">
      <c r="A33" s="101"/>
      <c r="B33" s="97"/>
      <c r="C33" s="37"/>
      <c r="D33" s="37"/>
      <c r="E33" s="36"/>
    </row>
    <row r="34" spans="1:5" ht="13.5">
      <c r="A34" s="101"/>
      <c r="B34" s="97"/>
      <c r="C34" s="37"/>
      <c r="D34" s="37"/>
      <c r="E34" s="36"/>
    </row>
    <row r="35" spans="1:5" ht="13.5">
      <c r="A35" s="101"/>
      <c r="B35" s="97"/>
      <c r="C35" s="105"/>
      <c r="D35" s="37"/>
      <c r="E35" s="36"/>
    </row>
    <row r="36" spans="1:5" ht="13.5">
      <c r="A36" s="101"/>
      <c r="B36" s="97"/>
      <c r="C36" s="37"/>
      <c r="D36" s="37"/>
      <c r="E36" s="36"/>
    </row>
    <row r="37" spans="1:5" ht="13.5">
      <c r="A37" s="41"/>
      <c r="B37" s="97"/>
      <c r="C37" s="37"/>
      <c r="D37" s="37"/>
      <c r="E37" s="36"/>
    </row>
    <row r="38" spans="1:5" ht="13.5">
      <c r="A38" s="41"/>
      <c r="B38" s="97"/>
      <c r="C38" s="37"/>
      <c r="D38" s="37"/>
      <c r="E38" s="36"/>
    </row>
    <row r="39" spans="1:5" ht="13.5">
      <c r="A39" s="41"/>
      <c r="B39" s="104"/>
      <c r="C39" s="105"/>
      <c r="D39" s="105"/>
      <c r="E39" s="36"/>
    </row>
    <row r="40" spans="1:5" ht="13.5">
      <c r="A40" s="41"/>
      <c r="B40" s="97"/>
      <c r="C40" s="105"/>
      <c r="D40" s="37"/>
      <c r="E40" s="36"/>
    </row>
    <row r="41" spans="1:5" ht="13.5">
      <c r="A41" s="41"/>
      <c r="B41" s="97"/>
      <c r="C41" s="105"/>
      <c r="D41" s="37"/>
      <c r="E41" s="36"/>
    </row>
    <row r="42" spans="1:5" ht="13.5">
      <c r="A42" s="41"/>
      <c r="B42" s="104"/>
      <c r="C42" s="105"/>
      <c r="D42" s="105"/>
      <c r="E42" s="36"/>
    </row>
    <row r="43" spans="1:5" ht="13.5">
      <c r="A43" s="38"/>
      <c r="B43" s="34"/>
      <c r="C43" s="34"/>
      <c r="D43" s="34"/>
      <c r="E43" s="255"/>
    </row>
  </sheetData>
  <sheetProtection/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cellComments="asDisplayed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6"/>
  <sheetViews>
    <sheetView showGridLines="0" view="pageBreakPreview" zoomScale="130" zoomScaleSheetLayoutView="13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5.75390625" style="134" customWidth="1"/>
    <col min="2" max="2" width="12.875" style="134" customWidth="1"/>
    <col min="3" max="3" width="14.375" style="135" customWidth="1"/>
    <col min="4" max="4" width="2.375" style="135" customWidth="1"/>
    <col min="5" max="6" width="13.50390625" style="135" customWidth="1"/>
    <col min="7" max="7" width="14.375" style="136" customWidth="1"/>
    <col min="8" max="8" width="2.625" style="135" customWidth="1"/>
    <col min="9" max="16384" width="9.00390625" style="134" customWidth="1"/>
  </cols>
  <sheetData>
    <row r="1" ht="13.5">
      <c r="A1" s="133" t="s">
        <v>213</v>
      </c>
    </row>
    <row r="2" spans="1:8" ht="13.5">
      <c r="A2" s="137" t="s">
        <v>219</v>
      </c>
      <c r="G2" s="419" t="s">
        <v>57</v>
      </c>
      <c r="H2" s="246"/>
    </row>
    <row r="3" spans="1:8" ht="17.25">
      <c r="A3" s="545" t="s">
        <v>265</v>
      </c>
      <c r="B3" s="545"/>
      <c r="C3" s="545"/>
      <c r="D3" s="545"/>
      <c r="E3" s="545"/>
      <c r="F3" s="545"/>
      <c r="G3" s="545"/>
      <c r="H3" s="545"/>
    </row>
    <row r="4" spans="2:6" ht="6.75" customHeight="1" thickBot="1">
      <c r="B4" s="138"/>
      <c r="C4" s="139"/>
      <c r="D4" s="139"/>
      <c r="E4" s="139"/>
      <c r="F4" s="139"/>
    </row>
    <row r="5" spans="1:8" s="141" customFormat="1" ht="15.75" customHeight="1" thickTop="1">
      <c r="A5" s="140"/>
      <c r="B5" s="140"/>
      <c r="C5" s="540" t="s">
        <v>329</v>
      </c>
      <c r="D5" s="541"/>
      <c r="E5" s="544" t="s">
        <v>354</v>
      </c>
      <c r="F5" s="544"/>
      <c r="G5" s="542" t="s">
        <v>355</v>
      </c>
      <c r="H5" s="543"/>
    </row>
    <row r="6" spans="1:8" s="141" customFormat="1" ht="15.75" customHeight="1">
      <c r="A6" s="142"/>
      <c r="B6" s="143"/>
      <c r="C6" s="536"/>
      <c r="D6" s="537"/>
      <c r="E6" s="144" t="s">
        <v>47</v>
      </c>
      <c r="F6" s="144" t="s">
        <v>46</v>
      </c>
      <c r="G6" s="538"/>
      <c r="H6" s="539"/>
    </row>
    <row r="7" spans="1:8" s="149" customFormat="1" ht="14.25" customHeight="1">
      <c r="A7" s="145" t="s">
        <v>274</v>
      </c>
      <c r="B7" s="146" t="s">
        <v>214</v>
      </c>
      <c r="C7" s="147">
        <v>10111500135</v>
      </c>
      <c r="D7" s="148"/>
      <c r="E7" s="182">
        <v>322595</v>
      </c>
      <c r="F7" s="147">
        <v>1585200000</v>
      </c>
      <c r="G7" s="183">
        <f>C7+E7-F7</f>
        <v>8526622730</v>
      </c>
      <c r="H7" s="136"/>
    </row>
    <row r="8" spans="1:8" s="149" customFormat="1" ht="14.25" customHeight="1">
      <c r="A8" s="244" t="s">
        <v>298</v>
      </c>
      <c r="B8" s="150" t="s">
        <v>214</v>
      </c>
      <c r="C8" s="147">
        <v>3218800000</v>
      </c>
      <c r="D8" s="148"/>
      <c r="E8" s="182">
        <v>452619000</v>
      </c>
      <c r="F8" s="182">
        <v>278100000</v>
      </c>
      <c r="G8" s="183">
        <f aca="true" t="shared" si="0" ref="G8:G54">C8+E8-F8</f>
        <v>3393319000</v>
      </c>
      <c r="H8" s="136"/>
    </row>
    <row r="9" spans="1:8" s="149" customFormat="1" ht="14.25" customHeight="1">
      <c r="A9" s="145"/>
      <c r="B9" s="150" t="s">
        <v>215</v>
      </c>
      <c r="C9" s="147">
        <v>3592835000</v>
      </c>
      <c r="D9" s="148"/>
      <c r="E9" s="182">
        <v>278100000</v>
      </c>
      <c r="F9" s="182">
        <v>452619000</v>
      </c>
      <c r="G9" s="183">
        <f t="shared" si="0"/>
        <v>3418316000</v>
      </c>
      <c r="H9" s="136"/>
    </row>
    <row r="10" spans="1:8" s="149" customFormat="1" ht="14.25" customHeight="1">
      <c r="A10" s="145" t="s">
        <v>275</v>
      </c>
      <c r="B10" s="150" t="s">
        <v>214</v>
      </c>
      <c r="C10" s="147">
        <v>519880193</v>
      </c>
      <c r="D10" s="148"/>
      <c r="E10" s="182">
        <v>23696382</v>
      </c>
      <c r="F10" s="147">
        <v>14480291</v>
      </c>
      <c r="G10" s="183">
        <f t="shared" si="0"/>
        <v>529096284</v>
      </c>
      <c r="H10" s="136"/>
    </row>
    <row r="11" spans="1:8" s="149" customFormat="1" ht="14.25" customHeight="1">
      <c r="A11" s="145" t="s">
        <v>276</v>
      </c>
      <c r="B11" s="151" t="s">
        <v>168</v>
      </c>
      <c r="C11" s="152">
        <v>5514.53</v>
      </c>
      <c r="D11" s="153" t="s">
        <v>64</v>
      </c>
      <c r="E11" s="147">
        <v>0</v>
      </c>
      <c r="F11" s="546">
        <v>5514.53</v>
      </c>
      <c r="G11" s="183">
        <f t="shared" si="0"/>
        <v>0</v>
      </c>
      <c r="H11" s="154" t="s">
        <v>64</v>
      </c>
    </row>
    <row r="12" spans="1:8" s="149" customFormat="1" ht="14.25" customHeight="1">
      <c r="A12" s="145"/>
      <c r="B12" s="150" t="s">
        <v>216</v>
      </c>
      <c r="C12" s="147">
        <v>697706000</v>
      </c>
      <c r="D12" s="148"/>
      <c r="E12" s="147">
        <v>0</v>
      </c>
      <c r="F12" s="147">
        <v>697706000</v>
      </c>
      <c r="G12" s="183">
        <f t="shared" si="0"/>
        <v>0</v>
      </c>
      <c r="H12" s="136"/>
    </row>
    <row r="13" spans="1:8" s="149" customFormat="1" ht="14.25" customHeight="1">
      <c r="A13" s="145"/>
      <c r="B13" s="150" t="s">
        <v>217</v>
      </c>
      <c r="C13" s="147">
        <v>68395400</v>
      </c>
      <c r="D13" s="148"/>
      <c r="E13" s="147">
        <v>0</v>
      </c>
      <c r="F13" s="147">
        <v>68395400</v>
      </c>
      <c r="G13" s="183">
        <f t="shared" si="0"/>
        <v>0</v>
      </c>
      <c r="H13" s="136"/>
    </row>
    <row r="14" spans="1:8" s="149" customFormat="1" ht="14.25" customHeight="1">
      <c r="A14" s="145"/>
      <c r="B14" s="150" t="s">
        <v>214</v>
      </c>
      <c r="C14" s="147">
        <v>1731443014</v>
      </c>
      <c r="D14" s="148"/>
      <c r="E14" s="182">
        <v>1137257385</v>
      </c>
      <c r="F14" s="147">
        <v>2868700399</v>
      </c>
      <c r="G14" s="183">
        <f t="shared" si="0"/>
        <v>0</v>
      </c>
      <c r="H14" s="136"/>
    </row>
    <row r="15" spans="1:8" s="149" customFormat="1" ht="14.25" customHeight="1">
      <c r="A15" s="145"/>
      <c r="B15" s="150" t="s">
        <v>215</v>
      </c>
      <c r="C15" s="147">
        <v>371131401</v>
      </c>
      <c r="D15" s="148"/>
      <c r="E15" s="147">
        <v>0</v>
      </c>
      <c r="F15" s="147">
        <v>371131401</v>
      </c>
      <c r="G15" s="183">
        <f t="shared" si="0"/>
        <v>0</v>
      </c>
      <c r="H15" s="136"/>
    </row>
    <row r="16" spans="1:8" s="149" customFormat="1" ht="14.25" customHeight="1">
      <c r="A16" s="145" t="s">
        <v>277</v>
      </c>
      <c r="B16" s="150" t="s">
        <v>214</v>
      </c>
      <c r="C16" s="147">
        <v>848058638</v>
      </c>
      <c r="D16" s="148"/>
      <c r="E16" s="182">
        <v>191536222</v>
      </c>
      <c r="F16" s="182">
        <v>46029000</v>
      </c>
      <c r="G16" s="183">
        <f>C16+E16-F16</f>
        <v>993565860</v>
      </c>
      <c r="H16" s="136"/>
    </row>
    <row r="17" spans="1:8" s="149" customFormat="1" ht="14.25" customHeight="1">
      <c r="A17" s="145"/>
      <c r="B17" s="150" t="s">
        <v>215</v>
      </c>
      <c r="C17" s="147">
        <v>884252264</v>
      </c>
      <c r="D17" s="148"/>
      <c r="E17" s="182">
        <v>26469000</v>
      </c>
      <c r="F17" s="182">
        <v>162809444</v>
      </c>
      <c r="G17" s="183">
        <f t="shared" si="0"/>
        <v>747911820</v>
      </c>
      <c r="H17" s="136"/>
    </row>
    <row r="18" spans="1:8" s="149" customFormat="1" ht="14.25" customHeight="1">
      <c r="A18" s="145" t="s">
        <v>220</v>
      </c>
      <c r="B18" s="150" t="s">
        <v>63</v>
      </c>
      <c r="C18" s="147">
        <v>200000000</v>
      </c>
      <c r="D18" s="148"/>
      <c r="E18" s="147">
        <v>90000000</v>
      </c>
      <c r="F18" s="147">
        <v>0</v>
      </c>
      <c r="G18" s="183">
        <f t="shared" si="0"/>
        <v>290000000</v>
      </c>
      <c r="H18" s="136"/>
    </row>
    <row r="19" spans="1:8" s="149" customFormat="1" ht="14.25" customHeight="1">
      <c r="A19" s="145"/>
      <c r="B19" s="150" t="s">
        <v>214</v>
      </c>
      <c r="C19" s="147">
        <v>187879588</v>
      </c>
      <c r="D19" s="148"/>
      <c r="E19" s="147">
        <v>472868</v>
      </c>
      <c r="F19" s="147">
        <v>129600678</v>
      </c>
      <c r="G19" s="183">
        <f t="shared" si="0"/>
        <v>58751778</v>
      </c>
      <c r="H19" s="136"/>
    </row>
    <row r="20" spans="1:8" s="149" customFormat="1" ht="14.25" customHeight="1">
      <c r="A20" s="145" t="s">
        <v>278</v>
      </c>
      <c r="B20" s="150" t="s">
        <v>214</v>
      </c>
      <c r="C20" s="147">
        <v>86163412</v>
      </c>
      <c r="D20" s="148"/>
      <c r="E20" s="182">
        <v>786360</v>
      </c>
      <c r="F20" s="182">
        <v>1525000</v>
      </c>
      <c r="G20" s="183">
        <f t="shared" si="0"/>
        <v>85424772</v>
      </c>
      <c r="H20" s="136"/>
    </row>
    <row r="21" spans="1:8" s="149" customFormat="1" ht="14.25" customHeight="1">
      <c r="A21" s="145" t="s">
        <v>279</v>
      </c>
      <c r="B21" s="150" t="s">
        <v>63</v>
      </c>
      <c r="C21" s="147">
        <v>0</v>
      </c>
      <c r="D21" s="148"/>
      <c r="E21" s="147">
        <v>0</v>
      </c>
      <c r="F21" s="147">
        <v>0</v>
      </c>
      <c r="G21" s="183">
        <f t="shared" si="0"/>
        <v>0</v>
      </c>
      <c r="H21" s="136"/>
    </row>
    <row r="22" spans="1:8" s="149" customFormat="1" ht="14.25" customHeight="1">
      <c r="A22" s="145"/>
      <c r="B22" s="150" t="s">
        <v>214</v>
      </c>
      <c r="C22" s="147">
        <v>108169061</v>
      </c>
      <c r="D22" s="148"/>
      <c r="E22" s="182">
        <v>132543</v>
      </c>
      <c r="F22" s="182">
        <v>1322953</v>
      </c>
      <c r="G22" s="183">
        <f t="shared" si="0"/>
        <v>106978651</v>
      </c>
      <c r="H22" s="136"/>
    </row>
    <row r="23" spans="1:8" s="149" customFormat="1" ht="14.25" customHeight="1">
      <c r="A23" s="145" t="s">
        <v>280</v>
      </c>
      <c r="B23" s="150" t="s">
        <v>63</v>
      </c>
      <c r="C23" s="147">
        <v>400000000</v>
      </c>
      <c r="D23" s="148"/>
      <c r="E23" s="147">
        <v>0</v>
      </c>
      <c r="F23" s="147">
        <v>0</v>
      </c>
      <c r="G23" s="183">
        <f t="shared" si="0"/>
        <v>400000000</v>
      </c>
      <c r="H23" s="136"/>
    </row>
    <row r="24" spans="1:8" s="149" customFormat="1" ht="14.25" customHeight="1">
      <c r="A24" s="145"/>
      <c r="B24" s="150" t="s">
        <v>214</v>
      </c>
      <c r="C24" s="147">
        <v>113774732</v>
      </c>
      <c r="D24" s="148"/>
      <c r="E24" s="182">
        <v>200828</v>
      </c>
      <c r="F24" s="182">
        <v>4757900</v>
      </c>
      <c r="G24" s="183">
        <f t="shared" si="0"/>
        <v>109217660</v>
      </c>
      <c r="H24" s="136"/>
    </row>
    <row r="25" spans="1:8" s="149" customFormat="1" ht="14.25" customHeight="1">
      <c r="A25" s="145" t="s">
        <v>281</v>
      </c>
      <c r="B25" s="150" t="s">
        <v>214</v>
      </c>
      <c r="C25" s="147">
        <v>525372496</v>
      </c>
      <c r="D25" s="148"/>
      <c r="E25" s="182">
        <v>175207973</v>
      </c>
      <c r="F25" s="182">
        <v>175199000</v>
      </c>
      <c r="G25" s="183">
        <f t="shared" si="0"/>
        <v>525381469</v>
      </c>
      <c r="H25" s="136"/>
    </row>
    <row r="26" spans="1:8" s="149" customFormat="1" ht="14.25" customHeight="1">
      <c r="A26" s="145" t="s">
        <v>282</v>
      </c>
      <c r="B26" s="150" t="s">
        <v>214</v>
      </c>
      <c r="C26" s="147">
        <v>1482643951</v>
      </c>
      <c r="D26" s="148"/>
      <c r="E26" s="182">
        <v>2176758056</v>
      </c>
      <c r="F26" s="182">
        <v>625410304</v>
      </c>
      <c r="G26" s="183">
        <f t="shared" si="0"/>
        <v>3033991703</v>
      </c>
      <c r="H26" s="136"/>
    </row>
    <row r="27" spans="1:8" s="149" customFormat="1" ht="14.25" customHeight="1">
      <c r="A27" s="145" t="s">
        <v>283</v>
      </c>
      <c r="B27" s="150" t="s">
        <v>63</v>
      </c>
      <c r="C27" s="147">
        <v>0</v>
      </c>
      <c r="D27" s="148"/>
      <c r="E27" s="147">
        <v>10000000</v>
      </c>
      <c r="F27" s="147">
        <v>0</v>
      </c>
      <c r="G27" s="183">
        <f t="shared" si="0"/>
        <v>10000000</v>
      </c>
      <c r="H27" s="136"/>
    </row>
    <row r="28" spans="1:8" s="149" customFormat="1" ht="14.25" customHeight="1">
      <c r="A28" s="145"/>
      <c r="B28" s="150" t="s">
        <v>214</v>
      </c>
      <c r="C28" s="147">
        <v>790145373</v>
      </c>
      <c r="D28" s="148"/>
      <c r="E28" s="182">
        <v>47233</v>
      </c>
      <c r="F28" s="182">
        <v>49196742</v>
      </c>
      <c r="G28" s="183">
        <f t="shared" si="0"/>
        <v>740995864</v>
      </c>
      <c r="H28" s="136"/>
    </row>
    <row r="29" spans="1:8" s="149" customFormat="1" ht="14.25" customHeight="1">
      <c r="A29" s="145" t="s">
        <v>284</v>
      </c>
      <c r="B29" s="150" t="s">
        <v>63</v>
      </c>
      <c r="C29" s="147">
        <v>40000000000</v>
      </c>
      <c r="D29" s="148"/>
      <c r="E29" s="147">
        <v>10000000000</v>
      </c>
      <c r="F29" s="147">
        <v>0</v>
      </c>
      <c r="G29" s="183">
        <f>C29+E29-F29</f>
        <v>50000000000</v>
      </c>
      <c r="H29" s="136"/>
    </row>
    <row r="30" spans="1:8" s="149" customFormat="1" ht="14.25" customHeight="1">
      <c r="A30" s="145"/>
      <c r="B30" s="150" t="s">
        <v>214</v>
      </c>
      <c r="C30" s="147">
        <v>12506266551</v>
      </c>
      <c r="D30" s="148"/>
      <c r="E30" s="182">
        <v>26425302076</v>
      </c>
      <c r="F30" s="147">
        <v>20000000000</v>
      </c>
      <c r="G30" s="183">
        <f>C30+E30-F30</f>
        <v>18931568627</v>
      </c>
      <c r="H30" s="136"/>
    </row>
    <row r="31" spans="1:8" s="149" customFormat="1" ht="14.25" customHeight="1">
      <c r="A31" s="155" t="s">
        <v>285</v>
      </c>
      <c r="B31" s="150" t="s">
        <v>214</v>
      </c>
      <c r="C31" s="147">
        <v>500000000</v>
      </c>
      <c r="D31" s="148"/>
      <c r="E31" s="147">
        <v>0</v>
      </c>
      <c r="F31" s="147">
        <v>0</v>
      </c>
      <c r="G31" s="183">
        <f t="shared" si="0"/>
        <v>500000000</v>
      </c>
      <c r="H31" s="136"/>
    </row>
    <row r="32" spans="1:8" s="149" customFormat="1" ht="14.25" customHeight="1">
      <c r="A32" s="145" t="s">
        <v>286</v>
      </c>
      <c r="B32" s="150" t="s">
        <v>214</v>
      </c>
      <c r="C32" s="147">
        <v>7812264193</v>
      </c>
      <c r="D32" s="148"/>
      <c r="E32" s="182">
        <v>116983284</v>
      </c>
      <c r="F32" s="147">
        <v>81468247</v>
      </c>
      <c r="G32" s="183">
        <f t="shared" si="0"/>
        <v>7847779230</v>
      </c>
      <c r="H32" s="136"/>
    </row>
    <row r="33" spans="1:8" s="149" customFormat="1" ht="14.25" customHeight="1">
      <c r="A33" s="145" t="s">
        <v>287</v>
      </c>
      <c r="B33" s="150" t="s">
        <v>214</v>
      </c>
      <c r="C33" s="147">
        <v>346305559</v>
      </c>
      <c r="D33" s="148"/>
      <c r="E33" s="182">
        <v>31369</v>
      </c>
      <c r="F33" s="182">
        <v>34710716</v>
      </c>
      <c r="G33" s="183">
        <f t="shared" si="0"/>
        <v>311626212</v>
      </c>
      <c r="H33" s="136"/>
    </row>
    <row r="34" spans="1:8" s="149" customFormat="1" ht="14.25" customHeight="1">
      <c r="A34" s="145" t="s">
        <v>288</v>
      </c>
      <c r="B34" s="150" t="s">
        <v>214</v>
      </c>
      <c r="C34" s="147">
        <v>404931372</v>
      </c>
      <c r="D34" s="148"/>
      <c r="E34" s="182">
        <v>40042</v>
      </c>
      <c r="F34" s="182">
        <v>0</v>
      </c>
      <c r="G34" s="183">
        <f>C34+E34-F34</f>
        <v>404971414</v>
      </c>
      <c r="H34" s="136"/>
    </row>
    <row r="35" spans="1:8" s="149" customFormat="1" ht="14.25" customHeight="1">
      <c r="A35" s="156" t="s">
        <v>289</v>
      </c>
      <c r="B35" s="150" t="s">
        <v>214</v>
      </c>
      <c r="C35" s="147">
        <v>1102081866</v>
      </c>
      <c r="D35" s="148"/>
      <c r="E35" s="182">
        <v>122568</v>
      </c>
      <c r="F35" s="182">
        <v>28632756</v>
      </c>
      <c r="G35" s="183">
        <f t="shared" si="0"/>
        <v>1073571678</v>
      </c>
      <c r="H35" s="136"/>
    </row>
    <row r="36" spans="1:8" s="149" customFormat="1" ht="14.25" customHeight="1">
      <c r="A36" s="145" t="s">
        <v>290</v>
      </c>
      <c r="B36" s="150" t="s">
        <v>214</v>
      </c>
      <c r="C36" s="147">
        <v>49273309</v>
      </c>
      <c r="D36" s="148"/>
      <c r="E36" s="182">
        <v>1603</v>
      </c>
      <c r="F36" s="147">
        <v>0</v>
      </c>
      <c r="G36" s="183">
        <f t="shared" si="0"/>
        <v>49274912</v>
      </c>
      <c r="H36" s="136"/>
    </row>
    <row r="37" spans="1:8" s="149" customFormat="1" ht="14.25" customHeight="1">
      <c r="A37" s="145" t="s">
        <v>291</v>
      </c>
      <c r="B37" s="150" t="s">
        <v>214</v>
      </c>
      <c r="C37" s="147">
        <v>18923507</v>
      </c>
      <c r="D37" s="148"/>
      <c r="E37" s="182">
        <v>616</v>
      </c>
      <c r="F37" s="147">
        <v>2539000</v>
      </c>
      <c r="G37" s="183">
        <f t="shared" si="0"/>
        <v>16385123</v>
      </c>
      <c r="H37" s="136"/>
    </row>
    <row r="38" spans="1:9" s="149" customFormat="1" ht="14.25" customHeight="1">
      <c r="A38" s="145" t="s">
        <v>292</v>
      </c>
      <c r="B38" s="150" t="s">
        <v>214</v>
      </c>
      <c r="C38" s="147">
        <v>631482014</v>
      </c>
      <c r="D38" s="148"/>
      <c r="E38" s="182">
        <v>22104</v>
      </c>
      <c r="F38" s="182">
        <v>162360</v>
      </c>
      <c r="G38" s="183">
        <f t="shared" si="0"/>
        <v>631341758</v>
      </c>
      <c r="H38" s="136"/>
      <c r="I38" s="149" t="s">
        <v>302</v>
      </c>
    </row>
    <row r="39" spans="1:9" s="149" customFormat="1" ht="14.25" customHeight="1">
      <c r="A39" s="145" t="s">
        <v>293</v>
      </c>
      <c r="B39" s="150" t="s">
        <v>214</v>
      </c>
      <c r="C39" s="147">
        <v>1302741523</v>
      </c>
      <c r="D39" s="148"/>
      <c r="E39" s="182">
        <v>65387</v>
      </c>
      <c r="F39" s="147">
        <v>0</v>
      </c>
      <c r="G39" s="183">
        <f t="shared" si="0"/>
        <v>1302806910</v>
      </c>
      <c r="H39" s="136"/>
      <c r="I39" s="149" t="s">
        <v>303</v>
      </c>
    </row>
    <row r="40" spans="1:8" s="149" customFormat="1" ht="14.25" customHeight="1">
      <c r="A40" s="145" t="s">
        <v>356</v>
      </c>
      <c r="B40" s="150" t="s">
        <v>214</v>
      </c>
      <c r="C40" s="157">
        <v>70201732</v>
      </c>
      <c r="D40" s="158"/>
      <c r="E40" s="187">
        <v>67000606</v>
      </c>
      <c r="F40" s="187">
        <v>45963738</v>
      </c>
      <c r="G40" s="183">
        <f t="shared" si="0"/>
        <v>91238600</v>
      </c>
      <c r="H40" s="136"/>
    </row>
    <row r="41" spans="1:8" s="149" customFormat="1" ht="14.25" customHeight="1">
      <c r="A41" s="145" t="s">
        <v>250</v>
      </c>
      <c r="B41" s="150" t="s">
        <v>214</v>
      </c>
      <c r="C41" s="157">
        <v>3350981799</v>
      </c>
      <c r="D41" s="158"/>
      <c r="E41" s="187">
        <v>2737890726</v>
      </c>
      <c r="F41" s="157">
        <v>1888858563</v>
      </c>
      <c r="G41" s="188">
        <f t="shared" si="0"/>
        <v>4200013962</v>
      </c>
      <c r="H41" s="159"/>
    </row>
    <row r="42" spans="1:9" s="149" customFormat="1" ht="14.25" customHeight="1">
      <c r="A42" s="145" t="s">
        <v>294</v>
      </c>
      <c r="B42" s="150" t="s">
        <v>214</v>
      </c>
      <c r="C42" s="157">
        <v>1990137737</v>
      </c>
      <c r="D42" s="158"/>
      <c r="E42" s="187">
        <v>92909</v>
      </c>
      <c r="F42" s="187">
        <v>0</v>
      </c>
      <c r="G42" s="188">
        <f t="shared" si="0"/>
        <v>1990230646</v>
      </c>
      <c r="H42" s="159"/>
      <c r="I42" s="149" t="s">
        <v>304</v>
      </c>
    </row>
    <row r="43" spans="1:8" s="149" customFormat="1" ht="14.25" customHeight="1">
      <c r="A43" s="145" t="s">
        <v>307</v>
      </c>
      <c r="B43" s="150" t="s">
        <v>214</v>
      </c>
      <c r="C43" s="157">
        <v>476853673</v>
      </c>
      <c r="D43" s="158"/>
      <c r="E43" s="187">
        <v>16322</v>
      </c>
      <c r="F43" s="187">
        <v>48265047</v>
      </c>
      <c r="G43" s="188">
        <f t="shared" si="0"/>
        <v>428604948</v>
      </c>
      <c r="H43" s="159"/>
    </row>
    <row r="44" spans="1:8" s="149" customFormat="1" ht="14.25" customHeight="1" hidden="1">
      <c r="A44" s="145" t="s">
        <v>254</v>
      </c>
      <c r="B44" s="150" t="s">
        <v>214</v>
      </c>
      <c r="C44" s="157">
        <v>0</v>
      </c>
      <c r="D44" s="158"/>
      <c r="E44" s="187"/>
      <c r="F44" s="187"/>
      <c r="G44" s="188">
        <f t="shared" si="0"/>
        <v>0</v>
      </c>
      <c r="H44" s="159"/>
    </row>
    <row r="45" spans="1:8" s="149" customFormat="1" ht="14.25" customHeight="1" hidden="1">
      <c r="A45" s="145" t="s">
        <v>245</v>
      </c>
      <c r="B45" s="150" t="s">
        <v>214</v>
      </c>
      <c r="C45" s="157">
        <v>0</v>
      </c>
      <c r="D45" s="158"/>
      <c r="E45" s="187"/>
      <c r="F45" s="187"/>
      <c r="G45" s="188">
        <f t="shared" si="0"/>
        <v>0</v>
      </c>
      <c r="H45" s="159"/>
    </row>
    <row r="46" spans="1:8" s="149" customFormat="1" ht="14.25" customHeight="1" hidden="1">
      <c r="A46" s="155" t="s">
        <v>184</v>
      </c>
      <c r="B46" s="150" t="s">
        <v>214</v>
      </c>
      <c r="C46" s="157">
        <v>0</v>
      </c>
      <c r="D46" s="158"/>
      <c r="E46" s="187"/>
      <c r="F46" s="187"/>
      <c r="G46" s="188">
        <f t="shared" si="0"/>
        <v>0</v>
      </c>
      <c r="H46" s="159"/>
    </row>
    <row r="47" spans="1:8" s="149" customFormat="1" ht="14.25" customHeight="1" hidden="1">
      <c r="A47" s="155" t="s">
        <v>185</v>
      </c>
      <c r="B47" s="150" t="s">
        <v>214</v>
      </c>
      <c r="C47" s="157">
        <v>0</v>
      </c>
      <c r="D47" s="158"/>
      <c r="E47" s="187"/>
      <c r="F47" s="187"/>
      <c r="G47" s="188">
        <f t="shared" si="0"/>
        <v>0</v>
      </c>
      <c r="H47" s="159"/>
    </row>
    <row r="48" spans="1:8" s="149" customFormat="1" ht="14.25" customHeight="1" hidden="1">
      <c r="A48" s="145" t="s">
        <v>295</v>
      </c>
      <c r="B48" s="150" t="s">
        <v>221</v>
      </c>
      <c r="C48" s="157">
        <v>0</v>
      </c>
      <c r="D48" s="157"/>
      <c r="E48" s="157"/>
      <c r="F48" s="157"/>
      <c r="G48" s="188">
        <f t="shared" si="0"/>
        <v>0</v>
      </c>
      <c r="H48" s="159"/>
    </row>
    <row r="49" spans="1:8" s="149" customFormat="1" ht="14.25" customHeight="1">
      <c r="A49" s="145" t="s">
        <v>296</v>
      </c>
      <c r="B49" s="150" t="s">
        <v>221</v>
      </c>
      <c r="C49" s="157">
        <v>147106679</v>
      </c>
      <c r="D49" s="158"/>
      <c r="E49" s="187">
        <v>12148</v>
      </c>
      <c r="F49" s="187">
        <v>21743587</v>
      </c>
      <c r="G49" s="188">
        <f t="shared" si="0"/>
        <v>125375240</v>
      </c>
      <c r="H49" s="159"/>
    </row>
    <row r="50" spans="1:8" s="149" customFormat="1" ht="14.25" customHeight="1">
      <c r="A50" s="145" t="s">
        <v>297</v>
      </c>
      <c r="B50" s="150" t="s">
        <v>221</v>
      </c>
      <c r="C50" s="157">
        <v>2896632870</v>
      </c>
      <c r="D50" s="158"/>
      <c r="E50" s="187">
        <v>666620886</v>
      </c>
      <c r="F50" s="187">
        <v>20400000</v>
      </c>
      <c r="G50" s="188">
        <f t="shared" si="0"/>
        <v>3542853756</v>
      </c>
      <c r="H50" s="159"/>
    </row>
    <row r="51" spans="1:8" s="149" customFormat="1" ht="14.25" customHeight="1">
      <c r="A51" s="145"/>
      <c r="B51" s="150" t="s">
        <v>215</v>
      </c>
      <c r="C51" s="147">
        <v>1516104320</v>
      </c>
      <c r="D51" s="158"/>
      <c r="E51" s="187">
        <v>20400000</v>
      </c>
      <c r="F51" s="187">
        <v>666482500</v>
      </c>
      <c r="G51" s="188">
        <f t="shared" si="0"/>
        <v>870021820</v>
      </c>
      <c r="H51" s="159"/>
    </row>
    <row r="52" spans="1:8" s="149" customFormat="1" ht="14.25" customHeight="1">
      <c r="A52" s="145" t="s">
        <v>246</v>
      </c>
      <c r="B52" s="150" t="s">
        <v>221</v>
      </c>
      <c r="C52" s="157">
        <v>21055626</v>
      </c>
      <c r="D52" s="158"/>
      <c r="E52" s="187">
        <v>1496816</v>
      </c>
      <c r="F52" s="187">
        <v>0</v>
      </c>
      <c r="G52" s="188">
        <f t="shared" si="0"/>
        <v>22552442</v>
      </c>
      <c r="H52" s="159"/>
    </row>
    <row r="53" spans="1:8" s="149" customFormat="1" ht="14.25" customHeight="1">
      <c r="A53" s="145" t="s">
        <v>255</v>
      </c>
      <c r="B53" s="150" t="s">
        <v>221</v>
      </c>
      <c r="C53" s="232">
        <v>1295974207</v>
      </c>
      <c r="D53" s="158"/>
      <c r="E53" s="187">
        <v>44356</v>
      </c>
      <c r="F53" s="187">
        <v>0</v>
      </c>
      <c r="G53" s="188">
        <f t="shared" si="0"/>
        <v>1296018563</v>
      </c>
      <c r="H53" s="159"/>
    </row>
    <row r="54" spans="1:8" s="149" customFormat="1" ht="14.25" customHeight="1">
      <c r="A54" s="186" t="s">
        <v>260</v>
      </c>
      <c r="B54" s="233" t="s">
        <v>221</v>
      </c>
      <c r="C54" s="191">
        <v>169380650</v>
      </c>
      <c r="D54" s="160"/>
      <c r="E54" s="189">
        <v>49005481</v>
      </c>
      <c r="F54" s="189">
        <v>10450002</v>
      </c>
      <c r="G54" s="190">
        <f t="shared" si="0"/>
        <v>207936129</v>
      </c>
      <c r="H54" s="161"/>
    </row>
    <row r="55" spans="1:8" s="149" customFormat="1" ht="14.25" customHeight="1">
      <c r="A55" s="185"/>
      <c r="B55" s="184"/>
      <c r="C55" s="157"/>
      <c r="D55" s="158"/>
      <c r="E55" s="187"/>
      <c r="F55" s="187"/>
      <c r="G55" s="188"/>
      <c r="H55" s="159"/>
    </row>
    <row r="56" spans="1:8" s="149" customFormat="1" ht="18" customHeight="1">
      <c r="A56" s="38" t="s">
        <v>404</v>
      </c>
      <c r="B56" s="38"/>
      <c r="C56" s="38"/>
      <c r="D56" s="135"/>
      <c r="E56" s="135"/>
      <c r="F56" s="135"/>
      <c r="G56" s="136"/>
      <c r="H56" s="135"/>
    </row>
  </sheetData>
  <sheetProtection/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GridLines="0" view="pageBreakPreview" zoomScale="110" zoomScaleSheetLayoutView="110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7.25390625" style="4" customWidth="1"/>
    <col min="2" max="2" width="8.50390625" style="4" customWidth="1"/>
    <col min="3" max="3" width="10.75390625" style="4" customWidth="1"/>
    <col min="4" max="4" width="12.375" style="4" customWidth="1"/>
    <col min="5" max="5" width="9.50390625" style="4" bestFit="1" customWidth="1"/>
    <col min="6" max="6" width="9.125" style="4" customWidth="1"/>
    <col min="7" max="7" width="13.00390625" style="1" customWidth="1"/>
    <col min="8" max="10" width="10.625" style="4" customWidth="1"/>
    <col min="11" max="11" width="10.875" style="1" customWidth="1"/>
    <col min="12" max="12" width="10.875" style="4" customWidth="1"/>
    <col min="13" max="13" width="10.50390625" style="4" bestFit="1" customWidth="1"/>
    <col min="14" max="14" width="9.125" style="4" bestFit="1" customWidth="1"/>
    <col min="15" max="15" width="10.875" style="1" customWidth="1"/>
    <col min="16" max="16" width="10.875" style="4" customWidth="1"/>
    <col min="17" max="18" width="9.50390625" style="1" customWidth="1"/>
    <col min="19" max="19" width="10.875" style="1" customWidth="1"/>
    <col min="20" max="16384" width="9.00390625" style="4" customWidth="1"/>
  </cols>
  <sheetData>
    <row r="1" ht="13.5">
      <c r="A1" s="42" t="s">
        <v>169</v>
      </c>
    </row>
    <row r="2" ht="13.5">
      <c r="A2" s="5" t="s">
        <v>0</v>
      </c>
    </row>
    <row r="3" spans="1:19" ht="17.25">
      <c r="A3" s="427" t="s">
        <v>266</v>
      </c>
      <c r="B3" s="427"/>
      <c r="C3" s="427"/>
      <c r="D3" s="427"/>
      <c r="E3" s="427"/>
      <c r="F3" s="427"/>
      <c r="G3" s="427"/>
      <c r="H3" s="427"/>
      <c r="I3" s="427"/>
      <c r="J3" s="427"/>
      <c r="K3" s="87"/>
      <c r="L3" s="11"/>
      <c r="M3" s="11"/>
      <c r="N3" s="11"/>
      <c r="O3" s="87"/>
      <c r="P3" s="11"/>
      <c r="Q3" s="87"/>
      <c r="R3" s="87"/>
      <c r="S3" s="87"/>
    </row>
    <row r="4" spans="1:19" ht="13.5">
      <c r="A4" s="477" t="s">
        <v>357</v>
      </c>
      <c r="B4" s="477"/>
      <c r="C4" s="477"/>
      <c r="D4" s="477"/>
      <c r="E4" s="477"/>
      <c r="F4" s="477"/>
      <c r="G4" s="477"/>
      <c r="H4" s="477"/>
      <c r="I4" s="477"/>
      <c r="J4" s="477"/>
      <c r="K4" s="88"/>
      <c r="L4" s="65"/>
      <c r="M4" s="65"/>
      <c r="N4" s="65"/>
      <c r="O4" s="88"/>
      <c r="P4" s="65"/>
      <c r="Q4" s="88"/>
      <c r="R4" s="88"/>
      <c r="S4" s="88"/>
    </row>
    <row r="5" spans="1:19" ht="14.25">
      <c r="A5" s="13" t="s">
        <v>91</v>
      </c>
      <c r="S5" s="89" t="s">
        <v>90</v>
      </c>
    </row>
    <row r="6" spans="1:19" ht="6" customHeight="1" thickBot="1">
      <c r="A6" s="16"/>
      <c r="B6" s="6"/>
      <c r="C6" s="6"/>
      <c r="D6" s="6"/>
      <c r="E6" s="6"/>
      <c r="F6" s="6"/>
      <c r="G6" s="107"/>
      <c r="H6" s="6"/>
      <c r="I6" s="6"/>
      <c r="J6" s="6"/>
      <c r="S6" s="89"/>
    </row>
    <row r="7" spans="1:19" s="46" customFormat="1" ht="15" customHeight="1" thickTop="1">
      <c r="A7" s="559"/>
      <c r="B7" s="559"/>
      <c r="C7" s="560"/>
      <c r="D7" s="567" t="s">
        <v>89</v>
      </c>
      <c r="E7" s="568"/>
      <c r="F7" s="568"/>
      <c r="G7" s="569"/>
      <c r="H7" s="578" t="s">
        <v>88</v>
      </c>
      <c r="I7" s="577"/>
      <c r="J7" s="577"/>
      <c r="K7" s="577" t="s">
        <v>88</v>
      </c>
      <c r="L7" s="577"/>
      <c r="M7" s="577"/>
      <c r="N7" s="577"/>
      <c r="O7" s="577"/>
      <c r="P7" s="577"/>
      <c r="Q7" s="90"/>
      <c r="R7" s="90"/>
      <c r="S7" s="90"/>
    </row>
    <row r="8" spans="1:19" s="46" customFormat="1" ht="15" customHeight="1">
      <c r="A8" s="561"/>
      <c r="B8" s="561"/>
      <c r="C8" s="562"/>
      <c r="D8" s="570"/>
      <c r="E8" s="571"/>
      <c r="F8" s="571"/>
      <c r="G8" s="572"/>
      <c r="H8" s="550" t="s">
        <v>87</v>
      </c>
      <c r="I8" s="576"/>
      <c r="J8" s="576"/>
      <c r="K8" s="93"/>
      <c r="L8" s="550" t="s">
        <v>86</v>
      </c>
      <c r="M8" s="576"/>
      <c r="N8" s="576"/>
      <c r="O8" s="551"/>
      <c r="P8" s="550" t="s">
        <v>85</v>
      </c>
      <c r="Q8" s="576"/>
      <c r="R8" s="576"/>
      <c r="S8" s="576"/>
    </row>
    <row r="9" spans="1:19" s="46" customFormat="1" ht="15" customHeight="1">
      <c r="A9" s="565" t="s">
        <v>365</v>
      </c>
      <c r="B9" s="565"/>
      <c r="C9" s="566"/>
      <c r="D9" s="552" t="s">
        <v>367</v>
      </c>
      <c r="E9" s="550" t="s">
        <v>84</v>
      </c>
      <c r="F9" s="551"/>
      <c r="G9" s="574" t="s">
        <v>368</v>
      </c>
      <c r="H9" s="552" t="s">
        <v>367</v>
      </c>
      <c r="I9" s="550" t="s">
        <v>84</v>
      </c>
      <c r="J9" s="551"/>
      <c r="K9" s="574" t="s">
        <v>368</v>
      </c>
      <c r="L9" s="552" t="s">
        <v>367</v>
      </c>
      <c r="M9" s="550" t="s">
        <v>84</v>
      </c>
      <c r="N9" s="551"/>
      <c r="O9" s="574" t="s">
        <v>368</v>
      </c>
      <c r="P9" s="552" t="s">
        <v>367</v>
      </c>
      <c r="Q9" s="550" t="s">
        <v>84</v>
      </c>
      <c r="R9" s="551"/>
      <c r="S9" s="574" t="s">
        <v>368</v>
      </c>
    </row>
    <row r="10" spans="1:19" s="46" customFormat="1" ht="15" customHeight="1">
      <c r="A10" s="563"/>
      <c r="B10" s="563"/>
      <c r="C10" s="564"/>
      <c r="D10" s="573" t="s">
        <v>366</v>
      </c>
      <c r="E10" s="48" t="s">
        <v>47</v>
      </c>
      <c r="F10" s="48" t="s">
        <v>46</v>
      </c>
      <c r="G10" s="575" t="s">
        <v>366</v>
      </c>
      <c r="H10" s="573" t="s">
        <v>366</v>
      </c>
      <c r="I10" s="48" t="s">
        <v>47</v>
      </c>
      <c r="J10" s="48" t="s">
        <v>46</v>
      </c>
      <c r="K10" s="575" t="s">
        <v>366</v>
      </c>
      <c r="L10" s="573" t="s">
        <v>366</v>
      </c>
      <c r="M10" s="48" t="s">
        <v>47</v>
      </c>
      <c r="N10" s="48" t="s">
        <v>46</v>
      </c>
      <c r="O10" s="575" t="s">
        <v>366</v>
      </c>
      <c r="P10" s="573" t="s">
        <v>366</v>
      </c>
      <c r="Q10" s="48" t="s">
        <v>47</v>
      </c>
      <c r="R10" s="48" t="s">
        <v>46</v>
      </c>
      <c r="S10" s="575" t="s">
        <v>366</v>
      </c>
    </row>
    <row r="11" spans="1:19" s="46" customFormat="1" ht="36" customHeight="1">
      <c r="A11" s="555" t="s">
        <v>83</v>
      </c>
      <c r="B11" s="550" t="s">
        <v>360</v>
      </c>
      <c r="C11" s="551"/>
      <c r="D11" s="108">
        <v>76171.28</v>
      </c>
      <c r="E11" s="193">
        <v>420.55</v>
      </c>
      <c r="F11" s="193">
        <v>0</v>
      </c>
      <c r="G11" s="194">
        <f aca="true" t="shared" si="0" ref="G11:G28">D11+E11-F11</f>
        <v>76591.83</v>
      </c>
      <c r="H11" s="109">
        <v>0</v>
      </c>
      <c r="I11" s="193">
        <v>0</v>
      </c>
      <c r="J11" s="193">
        <v>0</v>
      </c>
      <c r="K11" s="197">
        <f aca="true" t="shared" si="1" ref="K11:K28">H11+I11-J11</f>
        <v>0</v>
      </c>
      <c r="L11" s="66">
        <v>51312.090000000004</v>
      </c>
      <c r="M11" s="199">
        <v>0</v>
      </c>
      <c r="N11" s="199">
        <v>0</v>
      </c>
      <c r="O11" s="197">
        <f>L11+M11-N11</f>
        <v>51312.090000000004</v>
      </c>
      <c r="P11" s="66">
        <f>H11+L11</f>
        <v>51312.090000000004</v>
      </c>
      <c r="Q11" s="198">
        <f aca="true" t="shared" si="2" ref="Q11:Q20">SUM(I11,M11)</f>
        <v>0</v>
      </c>
      <c r="R11" s="198">
        <f aca="true" t="shared" si="3" ref="R11:R20">SUM(J11,N11)</f>
        <v>0</v>
      </c>
      <c r="S11" s="197">
        <f aca="true" t="shared" si="4" ref="S11:S28">P11+Q11-R11</f>
        <v>51312.090000000004</v>
      </c>
    </row>
    <row r="12" spans="1:19" s="46" customFormat="1" ht="48.75" customHeight="1">
      <c r="A12" s="553"/>
      <c r="B12" s="548" t="s">
        <v>359</v>
      </c>
      <c r="C12" s="59" t="s">
        <v>178</v>
      </c>
      <c r="D12" s="108">
        <v>235021.57</v>
      </c>
      <c r="E12" s="193">
        <v>0</v>
      </c>
      <c r="F12" s="193">
        <v>0</v>
      </c>
      <c r="G12" s="195">
        <f t="shared" si="0"/>
        <v>235021.57</v>
      </c>
      <c r="H12" s="108">
        <v>9391.009999999998</v>
      </c>
      <c r="I12" s="196">
        <v>204</v>
      </c>
      <c r="J12" s="196">
        <v>77.65</v>
      </c>
      <c r="K12" s="197">
        <f t="shared" si="1"/>
        <v>9517.359999999999</v>
      </c>
      <c r="L12" s="66">
        <v>90615.26</v>
      </c>
      <c r="M12" s="200">
        <v>121.7</v>
      </c>
      <c r="N12" s="199">
        <v>54.82</v>
      </c>
      <c r="O12" s="197">
        <f aca="true" t="shared" si="5" ref="O12:O28">L12+M12-N12</f>
        <v>90682.13999999998</v>
      </c>
      <c r="P12" s="66">
        <f aca="true" t="shared" si="6" ref="P12:P28">H12+L12</f>
        <v>100006.26999999999</v>
      </c>
      <c r="Q12" s="198">
        <f t="shared" si="2"/>
        <v>325.7</v>
      </c>
      <c r="R12" s="198">
        <f t="shared" si="3"/>
        <v>132.47</v>
      </c>
      <c r="S12" s="197">
        <f>P12+Q12-R12</f>
        <v>100199.49999999999</v>
      </c>
    </row>
    <row r="13" spans="1:19" s="46" customFormat="1" ht="48.75" customHeight="1">
      <c r="A13" s="553"/>
      <c r="B13" s="547"/>
      <c r="C13" s="52" t="s">
        <v>81</v>
      </c>
      <c r="D13" s="108">
        <v>4110750.0999999996</v>
      </c>
      <c r="E13" s="641">
        <v>17618.68</v>
      </c>
      <c r="F13" s="196">
        <v>14278.48</v>
      </c>
      <c r="G13" s="195">
        <f t="shared" si="0"/>
        <v>4114090.3</v>
      </c>
      <c r="H13" s="108">
        <v>3835.76</v>
      </c>
      <c r="I13" s="193">
        <v>0</v>
      </c>
      <c r="J13" s="193">
        <v>0</v>
      </c>
      <c r="K13" s="197">
        <f t="shared" si="1"/>
        <v>3835.76</v>
      </c>
      <c r="L13" s="66">
        <v>204795.73</v>
      </c>
      <c r="M13" s="200">
        <v>3415.17</v>
      </c>
      <c r="N13" s="200">
        <v>5235.42</v>
      </c>
      <c r="O13" s="197">
        <f t="shared" si="5"/>
        <v>202975.48</v>
      </c>
      <c r="P13" s="66">
        <f t="shared" si="6"/>
        <v>208631.49000000002</v>
      </c>
      <c r="Q13" s="198">
        <f t="shared" si="2"/>
        <v>3415.17</v>
      </c>
      <c r="R13" s="198">
        <f t="shared" si="3"/>
        <v>5235.42</v>
      </c>
      <c r="S13" s="197">
        <f t="shared" si="4"/>
        <v>206811.24000000002</v>
      </c>
    </row>
    <row r="14" spans="1:19" s="46" customFormat="1" ht="36" customHeight="1">
      <c r="A14" s="553"/>
      <c r="B14" s="548" t="s">
        <v>361</v>
      </c>
      <c r="C14" s="48" t="s">
        <v>402</v>
      </c>
      <c r="D14" s="108">
        <v>1577305.1600000001</v>
      </c>
      <c r="E14" s="193">
        <v>0</v>
      </c>
      <c r="F14" s="193">
        <v>0</v>
      </c>
      <c r="G14" s="195">
        <f t="shared" si="0"/>
        <v>1577305.1600000001</v>
      </c>
      <c r="H14" s="108">
        <v>9822.25</v>
      </c>
      <c r="I14" s="193">
        <v>0</v>
      </c>
      <c r="J14" s="193">
        <v>684.16</v>
      </c>
      <c r="K14" s="197">
        <f t="shared" si="1"/>
        <v>9138.09</v>
      </c>
      <c r="L14" s="66">
        <v>532889.1300000001</v>
      </c>
      <c r="M14" s="200">
        <v>136.87</v>
      </c>
      <c r="N14" s="200">
        <v>4.16</v>
      </c>
      <c r="O14" s="197">
        <f t="shared" si="5"/>
        <v>533021.8400000001</v>
      </c>
      <c r="P14" s="66">
        <f t="shared" si="6"/>
        <v>542711.3800000001</v>
      </c>
      <c r="Q14" s="198">
        <f t="shared" si="2"/>
        <v>136.87</v>
      </c>
      <c r="R14" s="198">
        <f t="shared" si="3"/>
        <v>688.3199999999999</v>
      </c>
      <c r="S14" s="197">
        <f t="shared" si="4"/>
        <v>542159.9300000002</v>
      </c>
    </row>
    <row r="15" spans="1:19" s="46" customFormat="1" ht="36" customHeight="1">
      <c r="A15" s="553"/>
      <c r="B15" s="549"/>
      <c r="C15" s="48" t="s">
        <v>82</v>
      </c>
      <c r="D15" s="108">
        <v>182050.27</v>
      </c>
      <c r="E15" s="193">
        <v>0</v>
      </c>
      <c r="F15" s="193">
        <v>0</v>
      </c>
      <c r="G15" s="195">
        <f>D15+E15-F15</f>
        <v>182050.27</v>
      </c>
      <c r="H15" s="108">
        <v>265.38</v>
      </c>
      <c r="I15" s="193">
        <v>0</v>
      </c>
      <c r="J15" s="196">
        <v>63.6</v>
      </c>
      <c r="K15" s="197">
        <f t="shared" si="1"/>
        <v>201.78</v>
      </c>
      <c r="L15" s="66">
        <v>141654.09</v>
      </c>
      <c r="M15" s="199">
        <v>0</v>
      </c>
      <c r="N15" s="199">
        <v>2560.4</v>
      </c>
      <c r="O15" s="197">
        <f t="shared" si="5"/>
        <v>139093.69</v>
      </c>
      <c r="P15" s="66">
        <f t="shared" si="6"/>
        <v>141919.47</v>
      </c>
      <c r="Q15" s="198">
        <f t="shared" si="2"/>
        <v>0</v>
      </c>
      <c r="R15" s="198">
        <f t="shared" si="3"/>
        <v>2624</v>
      </c>
      <c r="S15" s="197">
        <f t="shared" si="4"/>
        <v>139295.47</v>
      </c>
    </row>
    <row r="16" spans="1:19" s="46" customFormat="1" ht="36" customHeight="1">
      <c r="A16" s="553"/>
      <c r="B16" s="549"/>
      <c r="C16" s="51" t="s">
        <v>403</v>
      </c>
      <c r="D16" s="108">
        <v>2488368.8000000003</v>
      </c>
      <c r="E16" s="193">
        <v>0</v>
      </c>
      <c r="F16" s="193">
        <v>0.04</v>
      </c>
      <c r="G16" s="195">
        <f t="shared" si="0"/>
        <v>2488368.7600000002</v>
      </c>
      <c r="H16" s="108">
        <v>5818.59</v>
      </c>
      <c r="I16" s="196">
        <v>0</v>
      </c>
      <c r="J16" s="193">
        <v>0</v>
      </c>
      <c r="K16" s="197">
        <f t="shared" si="1"/>
        <v>5818.59</v>
      </c>
      <c r="L16" s="66">
        <v>53318.3</v>
      </c>
      <c r="M16" s="200">
        <v>182.7</v>
      </c>
      <c r="N16" s="199">
        <v>16</v>
      </c>
      <c r="O16" s="197">
        <f t="shared" si="5"/>
        <v>53485</v>
      </c>
      <c r="P16" s="66">
        <f t="shared" si="6"/>
        <v>59136.89</v>
      </c>
      <c r="Q16" s="198">
        <f t="shared" si="2"/>
        <v>182.7</v>
      </c>
      <c r="R16" s="198">
        <f t="shared" si="3"/>
        <v>16</v>
      </c>
      <c r="S16" s="197">
        <f t="shared" si="4"/>
        <v>59303.59</v>
      </c>
    </row>
    <row r="17" spans="1:19" s="46" customFormat="1" ht="36" customHeight="1">
      <c r="A17" s="553"/>
      <c r="B17" s="547"/>
      <c r="C17" s="52" t="s">
        <v>81</v>
      </c>
      <c r="D17" s="108">
        <v>1585532.3900000001</v>
      </c>
      <c r="E17" s="193">
        <v>4055</v>
      </c>
      <c r="F17" s="193">
        <v>102.6</v>
      </c>
      <c r="G17" s="195">
        <f t="shared" si="0"/>
        <v>1589484.79</v>
      </c>
      <c r="H17" s="108">
        <v>2007.51</v>
      </c>
      <c r="I17" s="196">
        <v>0</v>
      </c>
      <c r="J17" s="193">
        <v>0</v>
      </c>
      <c r="K17" s="197">
        <f t="shared" si="1"/>
        <v>2007.51</v>
      </c>
      <c r="L17" s="66">
        <v>290224.97000000003</v>
      </c>
      <c r="M17" s="200">
        <v>7213.05</v>
      </c>
      <c r="N17" s="200">
        <v>0</v>
      </c>
      <c r="O17" s="197">
        <f t="shared" si="5"/>
        <v>297438.02</v>
      </c>
      <c r="P17" s="66">
        <f t="shared" si="6"/>
        <v>292232.48000000004</v>
      </c>
      <c r="Q17" s="198">
        <f t="shared" si="2"/>
        <v>7213.05</v>
      </c>
      <c r="R17" s="198">
        <f t="shared" si="3"/>
        <v>0</v>
      </c>
      <c r="S17" s="197">
        <f t="shared" si="4"/>
        <v>299445.53</v>
      </c>
    </row>
    <row r="18" spans="1:19" s="46" customFormat="1" ht="36" customHeight="1">
      <c r="A18" s="553"/>
      <c r="B18" s="550" t="s">
        <v>362</v>
      </c>
      <c r="C18" s="551"/>
      <c r="D18" s="108">
        <v>1480.5300000000007</v>
      </c>
      <c r="E18" s="193">
        <v>0</v>
      </c>
      <c r="F18" s="193">
        <v>0</v>
      </c>
      <c r="G18" s="195">
        <f t="shared" si="0"/>
        <v>1480.5300000000007</v>
      </c>
      <c r="H18" s="108">
        <v>0</v>
      </c>
      <c r="I18" s="196">
        <v>0</v>
      </c>
      <c r="J18" s="193">
        <v>0</v>
      </c>
      <c r="K18" s="197">
        <f t="shared" si="1"/>
        <v>0</v>
      </c>
      <c r="L18" s="66">
        <v>0</v>
      </c>
      <c r="M18" s="199">
        <v>0</v>
      </c>
      <c r="N18" s="199">
        <v>0</v>
      </c>
      <c r="O18" s="197">
        <f t="shared" si="5"/>
        <v>0</v>
      </c>
      <c r="P18" s="66">
        <f t="shared" si="6"/>
        <v>0</v>
      </c>
      <c r="Q18" s="198">
        <f t="shared" si="2"/>
        <v>0</v>
      </c>
      <c r="R18" s="198">
        <f t="shared" si="3"/>
        <v>0</v>
      </c>
      <c r="S18" s="197">
        <f t="shared" si="4"/>
        <v>0</v>
      </c>
    </row>
    <row r="19" spans="1:19" s="46" customFormat="1" ht="36" customHeight="1">
      <c r="A19" s="553"/>
      <c r="B19" s="550" t="s">
        <v>363</v>
      </c>
      <c r="C19" s="551"/>
      <c r="D19" s="108">
        <v>8290829.46</v>
      </c>
      <c r="E19" s="193">
        <v>0</v>
      </c>
      <c r="F19" s="193">
        <v>1.44</v>
      </c>
      <c r="G19" s="195">
        <f t="shared" si="0"/>
        <v>8290828.02</v>
      </c>
      <c r="H19" s="109">
        <v>0</v>
      </c>
      <c r="I19" s="196">
        <v>0</v>
      </c>
      <c r="J19" s="193">
        <v>0</v>
      </c>
      <c r="K19" s="198">
        <f t="shared" si="1"/>
        <v>0</v>
      </c>
      <c r="L19" s="67">
        <v>0</v>
      </c>
      <c r="M19" s="199">
        <v>0</v>
      </c>
      <c r="N19" s="199">
        <v>0</v>
      </c>
      <c r="O19" s="198">
        <f t="shared" si="5"/>
        <v>0</v>
      </c>
      <c r="P19" s="66">
        <f t="shared" si="6"/>
        <v>0</v>
      </c>
      <c r="Q19" s="198">
        <f t="shared" si="2"/>
        <v>0</v>
      </c>
      <c r="R19" s="198">
        <f t="shared" si="3"/>
        <v>0</v>
      </c>
      <c r="S19" s="198">
        <f t="shared" si="4"/>
        <v>0</v>
      </c>
    </row>
    <row r="20" spans="1:19" s="46" customFormat="1" ht="36" customHeight="1">
      <c r="A20" s="554"/>
      <c r="B20" s="550" t="s">
        <v>13</v>
      </c>
      <c r="C20" s="551"/>
      <c r="D20" s="108">
        <v>18547509.560000002</v>
      </c>
      <c r="E20" s="201">
        <f>SUM(E11:E19)</f>
        <v>22094.23</v>
      </c>
      <c r="F20" s="201">
        <f>SUM(F11:F19)</f>
        <v>14382.560000000001</v>
      </c>
      <c r="G20" s="195">
        <f t="shared" si="0"/>
        <v>18555221.230000004</v>
      </c>
      <c r="H20" s="68">
        <v>31140.5</v>
      </c>
      <c r="I20" s="201">
        <f>SUM(I11:I19)</f>
        <v>204</v>
      </c>
      <c r="J20" s="201">
        <f>SUM(J11:J19)</f>
        <v>825.41</v>
      </c>
      <c r="K20" s="197">
        <f>H20+I20-J20</f>
        <v>30519.09</v>
      </c>
      <c r="L20" s="66">
        <v>1364809.5699999998</v>
      </c>
      <c r="M20" s="201">
        <f>SUM(M11:M19)</f>
        <v>11069.49</v>
      </c>
      <c r="N20" s="201">
        <f>SUM(N11:N19)</f>
        <v>7870.799999999999</v>
      </c>
      <c r="O20" s="197">
        <f t="shared" si="5"/>
        <v>1368008.2599999998</v>
      </c>
      <c r="P20" s="66">
        <f t="shared" si="6"/>
        <v>1395950.0699999998</v>
      </c>
      <c r="Q20" s="198">
        <f t="shared" si="2"/>
        <v>11273.49</v>
      </c>
      <c r="R20" s="198">
        <f t="shared" si="3"/>
        <v>8696.21</v>
      </c>
      <c r="S20" s="197">
        <f>P20+Q20-R20</f>
        <v>1398527.3499999999</v>
      </c>
    </row>
    <row r="21" spans="1:19" s="46" customFormat="1" ht="36" customHeight="1">
      <c r="A21" s="555" t="s">
        <v>80</v>
      </c>
      <c r="B21" s="550" t="s">
        <v>362</v>
      </c>
      <c r="C21" s="551"/>
      <c r="D21" s="108">
        <v>87776.74</v>
      </c>
      <c r="E21" s="193">
        <v>0</v>
      </c>
      <c r="F21" s="196">
        <v>920.6</v>
      </c>
      <c r="G21" s="195">
        <f t="shared" si="0"/>
        <v>86856.14</v>
      </c>
      <c r="H21" s="108">
        <v>1767.52</v>
      </c>
      <c r="I21" s="196">
        <v>0</v>
      </c>
      <c r="J21" s="193">
        <v>0</v>
      </c>
      <c r="K21" s="197">
        <f t="shared" si="1"/>
        <v>1767.52</v>
      </c>
      <c r="L21" s="66">
        <v>71236.45000000001</v>
      </c>
      <c r="M21" s="200">
        <v>0</v>
      </c>
      <c r="N21" s="200">
        <v>321.46</v>
      </c>
      <c r="O21" s="197">
        <f t="shared" si="5"/>
        <v>70914.99</v>
      </c>
      <c r="P21" s="66">
        <f t="shared" si="6"/>
        <v>73003.97000000002</v>
      </c>
      <c r="Q21" s="198">
        <f aca="true" t="shared" si="7" ref="Q21:Q26">SUM(I21,M21)</f>
        <v>0</v>
      </c>
      <c r="R21" s="198">
        <f aca="true" t="shared" si="8" ref="R21:R26">SUM(J21,N21)</f>
        <v>321.46</v>
      </c>
      <c r="S21" s="197">
        <f t="shared" si="4"/>
        <v>72682.51000000001</v>
      </c>
    </row>
    <row r="22" spans="1:19" s="46" customFormat="1" ht="36" customHeight="1">
      <c r="A22" s="556"/>
      <c r="B22" s="550" t="s">
        <v>79</v>
      </c>
      <c r="C22" s="551"/>
      <c r="D22" s="108">
        <v>497520.67</v>
      </c>
      <c r="E22" s="193">
        <v>0</v>
      </c>
      <c r="F22" s="196">
        <v>9837.09</v>
      </c>
      <c r="G22" s="195">
        <f t="shared" si="0"/>
        <v>487683.57999999996</v>
      </c>
      <c r="H22" s="108">
        <v>75.33</v>
      </c>
      <c r="I22" s="196">
        <v>0</v>
      </c>
      <c r="J22" s="193">
        <v>0</v>
      </c>
      <c r="K22" s="197">
        <f t="shared" si="1"/>
        <v>75.33</v>
      </c>
      <c r="L22" s="66">
        <v>7672.98</v>
      </c>
      <c r="M22" s="199">
        <v>0</v>
      </c>
      <c r="N22" s="199">
        <v>0</v>
      </c>
      <c r="O22" s="197">
        <f t="shared" si="5"/>
        <v>7672.98</v>
      </c>
      <c r="P22" s="66">
        <f t="shared" si="6"/>
        <v>7748.3099999999995</v>
      </c>
      <c r="Q22" s="198">
        <f t="shared" si="7"/>
        <v>0</v>
      </c>
      <c r="R22" s="198">
        <f t="shared" si="8"/>
        <v>0</v>
      </c>
      <c r="S22" s="197">
        <f t="shared" si="4"/>
        <v>7748.3099999999995</v>
      </c>
    </row>
    <row r="23" spans="1:19" s="46" customFormat="1" ht="36" customHeight="1">
      <c r="A23" s="556"/>
      <c r="B23" s="552" t="s">
        <v>78</v>
      </c>
      <c r="C23" s="45" t="s">
        <v>77</v>
      </c>
      <c r="D23" s="108">
        <v>2357.619999999999</v>
      </c>
      <c r="E23" s="193">
        <v>0</v>
      </c>
      <c r="F23" s="193">
        <v>0</v>
      </c>
      <c r="G23" s="195">
        <f t="shared" si="0"/>
        <v>2357.619999999999</v>
      </c>
      <c r="H23" s="109">
        <v>0</v>
      </c>
      <c r="I23" s="109">
        <v>0</v>
      </c>
      <c r="J23" s="109">
        <v>0</v>
      </c>
      <c r="K23" s="198">
        <f t="shared" si="1"/>
        <v>0</v>
      </c>
      <c r="L23" s="67">
        <v>0</v>
      </c>
      <c r="M23" s="67">
        <v>0</v>
      </c>
      <c r="N23" s="67">
        <v>0</v>
      </c>
      <c r="O23" s="198">
        <f>L23+M23-N23</f>
        <v>0</v>
      </c>
      <c r="P23" s="66">
        <f t="shared" si="6"/>
        <v>0</v>
      </c>
      <c r="Q23" s="198">
        <f t="shared" si="7"/>
        <v>0</v>
      </c>
      <c r="R23" s="198">
        <f t="shared" si="8"/>
        <v>0</v>
      </c>
      <c r="S23" s="198">
        <f t="shared" si="4"/>
        <v>0</v>
      </c>
    </row>
    <row r="24" spans="1:19" s="46" customFormat="1" ht="36" customHeight="1">
      <c r="A24" s="556"/>
      <c r="B24" s="549"/>
      <c r="C24" s="47" t="s">
        <v>76</v>
      </c>
      <c r="D24" s="108">
        <v>27543.67</v>
      </c>
      <c r="E24" s="193">
        <v>0</v>
      </c>
      <c r="F24" s="193">
        <v>0</v>
      </c>
      <c r="G24" s="195">
        <f t="shared" si="0"/>
        <v>27543.67</v>
      </c>
      <c r="H24" s="109">
        <v>0</v>
      </c>
      <c r="I24" s="109">
        <v>0</v>
      </c>
      <c r="J24" s="109">
        <v>0</v>
      </c>
      <c r="K24" s="198">
        <f t="shared" si="1"/>
        <v>0</v>
      </c>
      <c r="L24" s="67">
        <v>0</v>
      </c>
      <c r="M24" s="67">
        <v>0</v>
      </c>
      <c r="N24" s="67">
        <v>0</v>
      </c>
      <c r="O24" s="198">
        <f t="shared" si="5"/>
        <v>0</v>
      </c>
      <c r="P24" s="66">
        <f t="shared" si="6"/>
        <v>0</v>
      </c>
      <c r="Q24" s="198">
        <f t="shared" si="7"/>
        <v>0</v>
      </c>
      <c r="R24" s="198">
        <f t="shared" si="8"/>
        <v>0</v>
      </c>
      <c r="S24" s="198">
        <f t="shared" si="4"/>
        <v>0</v>
      </c>
    </row>
    <row r="25" spans="1:19" s="46" customFormat="1" ht="36" customHeight="1">
      <c r="A25" s="556"/>
      <c r="B25" s="547"/>
      <c r="C25" s="47" t="s">
        <v>75</v>
      </c>
      <c r="D25" s="108">
        <v>243177.38000000003</v>
      </c>
      <c r="E25" s="193">
        <v>5365.16</v>
      </c>
      <c r="F25" s="196">
        <v>100104.99</v>
      </c>
      <c r="G25" s="195">
        <f t="shared" si="0"/>
        <v>148437.55000000005</v>
      </c>
      <c r="H25" s="109">
        <v>0</v>
      </c>
      <c r="I25" s="196">
        <v>0</v>
      </c>
      <c r="J25" s="193">
        <v>0</v>
      </c>
      <c r="K25" s="198">
        <f t="shared" si="1"/>
        <v>0</v>
      </c>
      <c r="L25" s="67">
        <v>2447.7299999999996</v>
      </c>
      <c r="M25" s="67">
        <v>0</v>
      </c>
      <c r="N25" s="67">
        <v>0</v>
      </c>
      <c r="O25" s="198">
        <f>L25+M25-N25</f>
        <v>2447.7299999999996</v>
      </c>
      <c r="P25" s="66">
        <f t="shared" si="6"/>
        <v>2447.7299999999996</v>
      </c>
      <c r="Q25" s="198">
        <f>SUM(I25,M25)</f>
        <v>0</v>
      </c>
      <c r="R25" s="198">
        <f t="shared" si="8"/>
        <v>0</v>
      </c>
      <c r="S25" s="198">
        <f t="shared" si="4"/>
        <v>2447.7299999999996</v>
      </c>
    </row>
    <row r="26" spans="1:19" s="46" customFormat="1" ht="36" customHeight="1">
      <c r="A26" s="556"/>
      <c r="B26" s="550" t="s">
        <v>74</v>
      </c>
      <c r="C26" s="551"/>
      <c r="D26" s="108">
        <v>21177.58</v>
      </c>
      <c r="E26" s="193">
        <v>0</v>
      </c>
      <c r="F26" s="193">
        <v>0</v>
      </c>
      <c r="G26" s="195">
        <f t="shared" si="0"/>
        <v>21177.58</v>
      </c>
      <c r="H26" s="109">
        <v>0</v>
      </c>
      <c r="I26" s="109">
        <v>0</v>
      </c>
      <c r="J26" s="109">
        <v>0</v>
      </c>
      <c r="K26" s="198">
        <f t="shared" si="1"/>
        <v>0</v>
      </c>
      <c r="L26" s="66">
        <v>0</v>
      </c>
      <c r="M26" s="66">
        <v>0</v>
      </c>
      <c r="N26" s="66">
        <v>0</v>
      </c>
      <c r="O26" s="198">
        <f t="shared" si="5"/>
        <v>0</v>
      </c>
      <c r="P26" s="66">
        <f t="shared" si="6"/>
        <v>0</v>
      </c>
      <c r="Q26" s="198">
        <f t="shared" si="7"/>
        <v>0</v>
      </c>
      <c r="R26" s="198">
        <f t="shared" si="8"/>
        <v>0</v>
      </c>
      <c r="S26" s="198">
        <f t="shared" si="4"/>
        <v>0</v>
      </c>
    </row>
    <row r="27" spans="1:19" s="46" customFormat="1" ht="36" customHeight="1">
      <c r="A27" s="556"/>
      <c r="B27" s="550" t="s">
        <v>13</v>
      </c>
      <c r="C27" s="551"/>
      <c r="D27" s="108">
        <v>879553.6600000001</v>
      </c>
      <c r="E27" s="197">
        <f>SUM(E21:E26)</f>
        <v>5365.16</v>
      </c>
      <c r="F27" s="197">
        <f>SUM(F21:F26)</f>
        <v>110862.68000000001</v>
      </c>
      <c r="G27" s="195">
        <f t="shared" si="0"/>
        <v>774056.1400000001</v>
      </c>
      <c r="H27" s="108">
        <v>1842.8500000000001</v>
      </c>
      <c r="I27" s="197">
        <f>SUM(I21:I26)</f>
        <v>0</v>
      </c>
      <c r="J27" s="197">
        <f>SUM(J21:J26)</f>
        <v>0</v>
      </c>
      <c r="K27" s="197">
        <f t="shared" si="1"/>
        <v>1842.8500000000001</v>
      </c>
      <c r="L27" s="66">
        <v>81357.16000000002</v>
      </c>
      <c r="M27" s="197">
        <f>SUM(M21:M26)</f>
        <v>0</v>
      </c>
      <c r="N27" s="197">
        <f>SUM(N21:N26)</f>
        <v>321.46</v>
      </c>
      <c r="O27" s="197">
        <f t="shared" si="5"/>
        <v>81035.70000000001</v>
      </c>
      <c r="P27" s="66">
        <f t="shared" si="6"/>
        <v>83200.01000000002</v>
      </c>
      <c r="Q27" s="197">
        <f>SUM(Q21:Q26)</f>
        <v>0</v>
      </c>
      <c r="R27" s="197">
        <f>SUM(R21:R26)</f>
        <v>321.46</v>
      </c>
      <c r="S27" s="197">
        <f t="shared" si="4"/>
        <v>82878.55000000002</v>
      </c>
    </row>
    <row r="28" spans="1:19" s="49" customFormat="1" ht="36" customHeight="1">
      <c r="A28" s="557" t="s">
        <v>364</v>
      </c>
      <c r="B28" s="557"/>
      <c r="C28" s="558"/>
      <c r="D28" s="69">
        <v>19427063.22</v>
      </c>
      <c r="E28" s="192">
        <f>E27+E20</f>
        <v>27459.39</v>
      </c>
      <c r="F28" s="192">
        <f>F27+F20</f>
        <v>125245.24</v>
      </c>
      <c r="G28" s="256">
        <f t="shared" si="0"/>
        <v>19329277.37</v>
      </c>
      <c r="H28" s="70">
        <v>32983.35000000001</v>
      </c>
      <c r="I28" s="192">
        <f>I27+I20</f>
        <v>204</v>
      </c>
      <c r="J28" s="192">
        <f>J27+J20</f>
        <v>825.41</v>
      </c>
      <c r="K28" s="257">
        <f t="shared" si="1"/>
        <v>32361.940000000013</v>
      </c>
      <c r="L28" s="70">
        <v>1446166.73</v>
      </c>
      <c r="M28" s="192">
        <f>M27+M20</f>
        <v>11069.49</v>
      </c>
      <c r="N28" s="192">
        <f>N27+N20</f>
        <v>8192.259999999998</v>
      </c>
      <c r="O28" s="192">
        <f t="shared" si="5"/>
        <v>1449043.96</v>
      </c>
      <c r="P28" s="70">
        <f t="shared" si="6"/>
        <v>1479150.08</v>
      </c>
      <c r="Q28" s="192">
        <f>Q27+Q20</f>
        <v>11273.49</v>
      </c>
      <c r="R28" s="192">
        <f>R27+R20</f>
        <v>9017.669999999998</v>
      </c>
      <c r="S28" s="257">
        <f t="shared" si="4"/>
        <v>1481405.9000000001</v>
      </c>
    </row>
    <row r="29" spans="1:19" s="46" customFormat="1" ht="18" customHeight="1">
      <c r="A29" s="242" t="s">
        <v>358</v>
      </c>
      <c r="B29" s="110"/>
      <c r="C29" s="110"/>
      <c r="D29" s="110"/>
      <c r="E29" s="110"/>
      <c r="F29" s="110"/>
      <c r="G29" s="111"/>
      <c r="H29" s="110"/>
      <c r="I29" s="110"/>
      <c r="J29" s="110"/>
      <c r="K29" s="92"/>
      <c r="O29" s="92"/>
      <c r="Q29" s="91"/>
      <c r="R29" s="91"/>
      <c r="S29" s="92"/>
    </row>
    <row r="31" ht="13.5">
      <c r="D31" s="252"/>
    </row>
  </sheetData>
  <sheetProtection/>
  <hyperlinks>
    <hyperlink ref="A1" location="'16税・財政目次'!A1" display="16　税・財政目次へ＜＜"/>
  </hyperlinks>
  <printOptions/>
  <pageMargins left="0.3937007874015748" right="0.1968503937007874" top="0.1968503937007874" bottom="0.1968503937007874" header="0" footer="0"/>
  <pageSetup blackAndWhite="1" fitToWidth="2" fitToHeight="1" horizontalDpi="600" verticalDpi="600" orientation="portrait" paperSize="9" scale="96" r:id="rId1"/>
  <colBreaks count="1" manualBreakCount="1">
    <brk id="1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29"/>
  <sheetViews>
    <sheetView showGridLines="0" view="pageBreakPreview" zoomScale="110" zoomScaleSheetLayoutView="110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5.75390625" style="13" customWidth="1"/>
    <col min="2" max="2" width="5.875" style="13" customWidth="1"/>
    <col min="3" max="3" width="11.125" style="4" customWidth="1"/>
    <col min="4" max="4" width="11.75390625" style="4" customWidth="1"/>
    <col min="5" max="5" width="10.00390625" style="4" customWidth="1"/>
    <col min="6" max="6" width="11.375" style="1" customWidth="1"/>
    <col min="7" max="7" width="9.625" style="4" customWidth="1"/>
    <col min="8" max="8" width="10.125" style="4" customWidth="1"/>
    <col min="9" max="9" width="8.125" style="4" customWidth="1"/>
    <col min="10" max="10" width="9.625" style="1" customWidth="1"/>
    <col min="11" max="11" width="20.625" style="4" customWidth="1"/>
    <col min="12" max="16384" width="9.00390625" style="4" customWidth="1"/>
  </cols>
  <sheetData>
    <row r="1" ht="14.25">
      <c r="A1" s="42" t="s">
        <v>169</v>
      </c>
    </row>
    <row r="2" ht="14.25">
      <c r="A2" s="17" t="s">
        <v>0</v>
      </c>
    </row>
    <row r="3" spans="1:18" ht="17.25">
      <c r="A3" s="427" t="s">
        <v>266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11"/>
      <c r="M3" s="11"/>
      <c r="N3" s="11"/>
      <c r="O3" s="11"/>
      <c r="P3" s="11"/>
      <c r="Q3" s="11"/>
      <c r="R3" s="11"/>
    </row>
    <row r="4" spans="1:11" ht="14.25">
      <c r="A4" s="16" t="s">
        <v>100</v>
      </c>
      <c r="B4" s="16"/>
      <c r="K4" s="14"/>
    </row>
    <row r="5" spans="1:11" ht="5.25" customHeight="1" thickBot="1">
      <c r="A5" s="15"/>
      <c r="B5" s="15"/>
      <c r="C5" s="6"/>
      <c r="K5" s="14"/>
    </row>
    <row r="6" spans="1:11" s="43" customFormat="1" ht="18" customHeight="1" thickTop="1">
      <c r="A6" s="591"/>
      <c r="B6" s="592"/>
      <c r="C6" s="605" t="s">
        <v>187</v>
      </c>
      <c r="D6" s="605"/>
      <c r="E6" s="605"/>
      <c r="F6" s="94" t="s">
        <v>189</v>
      </c>
      <c r="G6" s="605" t="s">
        <v>188</v>
      </c>
      <c r="H6" s="605"/>
      <c r="I6" s="605"/>
      <c r="J6" s="94" t="s">
        <v>228</v>
      </c>
      <c r="K6" s="606"/>
    </row>
    <row r="7" spans="1:11" s="43" customFormat="1" ht="14.25" customHeight="1">
      <c r="A7" s="601" t="s">
        <v>365</v>
      </c>
      <c r="B7" s="602"/>
      <c r="C7" s="595" t="s">
        <v>367</v>
      </c>
      <c r="D7" s="580" t="s">
        <v>84</v>
      </c>
      <c r="E7" s="581"/>
      <c r="F7" s="582" t="s">
        <v>368</v>
      </c>
      <c r="G7" s="579" t="s">
        <v>367</v>
      </c>
      <c r="H7" s="580" t="s">
        <v>84</v>
      </c>
      <c r="I7" s="581"/>
      <c r="J7" s="582" t="s">
        <v>368</v>
      </c>
      <c r="K7" s="608" t="s">
        <v>373</v>
      </c>
    </row>
    <row r="8" spans="1:11" s="43" customFormat="1" ht="14.25" customHeight="1">
      <c r="A8" s="593"/>
      <c r="B8" s="594"/>
      <c r="C8" s="596" t="s">
        <v>366</v>
      </c>
      <c r="D8" s="44" t="s">
        <v>47</v>
      </c>
      <c r="E8" s="44" t="s">
        <v>46</v>
      </c>
      <c r="F8" s="584" t="s">
        <v>366</v>
      </c>
      <c r="G8" s="583" t="s">
        <v>366</v>
      </c>
      <c r="H8" s="44" t="s">
        <v>47</v>
      </c>
      <c r="I8" s="44" t="s">
        <v>46</v>
      </c>
      <c r="J8" s="584" t="s">
        <v>366</v>
      </c>
      <c r="K8" s="607"/>
    </row>
    <row r="9" spans="1:11" s="43" customFormat="1" ht="22.5" customHeight="1">
      <c r="A9" s="587" t="s">
        <v>369</v>
      </c>
      <c r="B9" s="600" t="s">
        <v>99</v>
      </c>
      <c r="C9" s="55">
        <v>2647223</v>
      </c>
      <c r="D9" s="106">
        <v>0</v>
      </c>
      <c r="E9" s="106">
        <v>0</v>
      </c>
      <c r="F9" s="202">
        <f aca="true" t="shared" si="0" ref="F9:F16">C9+D9-E9</f>
        <v>2647223</v>
      </c>
      <c r="G9" s="203">
        <v>50394.17</v>
      </c>
      <c r="H9" s="106">
        <v>676</v>
      </c>
      <c r="I9" s="106">
        <v>0</v>
      </c>
      <c r="J9" s="202">
        <f aca="true" t="shared" si="1" ref="J9:J16">G9+H9-I9</f>
        <v>51070.17</v>
      </c>
      <c r="K9" s="588" t="s">
        <v>370</v>
      </c>
    </row>
    <row r="10" spans="1:11" s="43" customFormat="1" ht="22.5" customHeight="1">
      <c r="A10" s="585"/>
      <c r="B10" s="597"/>
      <c r="C10" s="55">
        <v>3537565.6</v>
      </c>
      <c r="D10" s="106">
        <v>0</v>
      </c>
      <c r="E10" s="106">
        <v>0</v>
      </c>
      <c r="F10" s="202">
        <f t="shared" si="0"/>
        <v>3537565.6</v>
      </c>
      <c r="G10" s="203">
        <v>20787.5</v>
      </c>
      <c r="H10" s="106">
        <v>0</v>
      </c>
      <c r="I10" s="106">
        <v>0</v>
      </c>
      <c r="J10" s="202">
        <f t="shared" si="1"/>
        <v>20787.5</v>
      </c>
      <c r="K10" s="589" t="s">
        <v>222</v>
      </c>
    </row>
    <row r="11" spans="1:11" s="43" customFormat="1" ht="22.5" customHeight="1">
      <c r="A11" s="585"/>
      <c r="B11" s="597"/>
      <c r="C11" s="55">
        <v>691013.44</v>
      </c>
      <c r="D11" s="106">
        <v>0</v>
      </c>
      <c r="E11" s="106">
        <v>0.44</v>
      </c>
      <c r="F11" s="202">
        <f t="shared" si="0"/>
        <v>691013</v>
      </c>
      <c r="G11" s="203">
        <v>16736.38</v>
      </c>
      <c r="H11" s="106">
        <v>226.57</v>
      </c>
      <c r="I11" s="106">
        <v>0</v>
      </c>
      <c r="J11" s="202">
        <f>G11+H11-I11</f>
        <v>16962.95</v>
      </c>
      <c r="K11" s="589" t="s">
        <v>96</v>
      </c>
    </row>
    <row r="12" spans="1:11" s="43" customFormat="1" ht="22.5" customHeight="1">
      <c r="A12" s="585"/>
      <c r="B12" s="597"/>
      <c r="C12" s="55">
        <v>5004</v>
      </c>
      <c r="D12" s="106">
        <v>0</v>
      </c>
      <c r="E12" s="106">
        <v>1</v>
      </c>
      <c r="F12" s="202">
        <f t="shared" si="0"/>
        <v>5003</v>
      </c>
      <c r="G12" s="203">
        <v>21.869999999999997</v>
      </c>
      <c r="H12" s="106">
        <v>0.2</v>
      </c>
      <c r="I12" s="106">
        <v>0</v>
      </c>
      <c r="J12" s="202">
        <f t="shared" si="1"/>
        <v>22.069999999999997</v>
      </c>
      <c r="K12" s="589" t="s">
        <v>95</v>
      </c>
    </row>
    <row r="13" spans="1:11" s="43" customFormat="1" ht="22.5" customHeight="1">
      <c r="A13" s="585"/>
      <c r="B13" s="597"/>
      <c r="C13" s="55">
        <v>1205440</v>
      </c>
      <c r="D13" s="106">
        <v>0</v>
      </c>
      <c r="E13" s="106">
        <v>0</v>
      </c>
      <c r="F13" s="202">
        <f t="shared" si="0"/>
        <v>1205440</v>
      </c>
      <c r="G13" s="203">
        <v>28374.66</v>
      </c>
      <c r="H13" s="203">
        <v>238.71</v>
      </c>
      <c r="I13" s="106">
        <v>0</v>
      </c>
      <c r="J13" s="202">
        <f t="shared" si="1"/>
        <v>28613.37</v>
      </c>
      <c r="K13" s="589" t="s">
        <v>186</v>
      </c>
    </row>
    <row r="14" spans="1:11" s="43" customFormat="1" ht="22.5" customHeight="1">
      <c r="A14" s="585"/>
      <c r="B14" s="597"/>
      <c r="C14" s="55">
        <v>61003</v>
      </c>
      <c r="D14" s="106">
        <v>0</v>
      </c>
      <c r="E14" s="106">
        <v>0</v>
      </c>
      <c r="F14" s="202">
        <f t="shared" si="0"/>
        <v>61003</v>
      </c>
      <c r="G14" s="203">
        <v>140.04</v>
      </c>
      <c r="H14" s="106">
        <v>0</v>
      </c>
      <c r="I14" s="106">
        <v>0</v>
      </c>
      <c r="J14" s="202">
        <f t="shared" si="1"/>
        <v>140.04</v>
      </c>
      <c r="K14" s="589" t="s">
        <v>98</v>
      </c>
    </row>
    <row r="15" spans="1:11" s="43" customFormat="1" ht="22.5" customHeight="1">
      <c r="A15" s="585"/>
      <c r="B15" s="597"/>
      <c r="C15" s="55">
        <v>127969.42</v>
      </c>
      <c r="D15" s="106">
        <v>0</v>
      </c>
      <c r="E15" s="106">
        <v>0</v>
      </c>
      <c r="F15" s="202">
        <f t="shared" si="0"/>
        <v>127969.42</v>
      </c>
      <c r="G15" s="203">
        <v>165</v>
      </c>
      <c r="H15" s="106">
        <v>0</v>
      </c>
      <c r="I15" s="106">
        <v>0</v>
      </c>
      <c r="J15" s="202">
        <f t="shared" si="1"/>
        <v>165</v>
      </c>
      <c r="K15" s="589" t="s">
        <v>97</v>
      </c>
    </row>
    <row r="16" spans="1:11" s="43" customFormat="1" ht="22.5" customHeight="1">
      <c r="A16" s="585"/>
      <c r="B16" s="598"/>
      <c r="C16" s="55">
        <v>15611</v>
      </c>
      <c r="D16" s="106">
        <v>0</v>
      </c>
      <c r="E16" s="106">
        <v>0</v>
      </c>
      <c r="F16" s="202">
        <f t="shared" si="0"/>
        <v>15611</v>
      </c>
      <c r="G16" s="203">
        <v>183.76</v>
      </c>
      <c r="H16" s="106">
        <v>0</v>
      </c>
      <c r="I16" s="106">
        <v>0</v>
      </c>
      <c r="J16" s="202">
        <f t="shared" si="1"/>
        <v>183.76</v>
      </c>
      <c r="K16" s="589" t="s">
        <v>301</v>
      </c>
    </row>
    <row r="17" spans="1:11" s="43" customFormat="1" ht="22.5" customHeight="1">
      <c r="A17" s="585"/>
      <c r="B17" s="53" t="s">
        <v>13</v>
      </c>
      <c r="C17" s="55">
        <v>8290829.459999999</v>
      </c>
      <c r="D17" s="204">
        <f>SUM(D9:D16)</f>
        <v>0</v>
      </c>
      <c r="E17" s="204">
        <f>SUM(E9:E16)</f>
        <v>1.44</v>
      </c>
      <c r="F17" s="204">
        <f>SUM(F9:F16)</f>
        <v>8290828.02</v>
      </c>
      <c r="G17" s="106">
        <v>116803.37999999999</v>
      </c>
      <c r="H17" s="204">
        <f>SUM(H9:H16)</f>
        <v>1141.48</v>
      </c>
      <c r="I17" s="204">
        <f>SUM(I9:I16)</f>
        <v>0</v>
      </c>
      <c r="J17" s="204">
        <f>SUM(J9:J16)</f>
        <v>117944.85999999999</v>
      </c>
      <c r="K17" s="589"/>
    </row>
    <row r="18" spans="1:11" s="43" customFormat="1" ht="22.5" customHeight="1">
      <c r="A18" s="586"/>
      <c r="B18" s="579" t="s">
        <v>372</v>
      </c>
      <c r="C18" s="55">
        <v>30050064.8</v>
      </c>
      <c r="D18" s="106">
        <v>0</v>
      </c>
      <c r="E18" s="106">
        <v>2251</v>
      </c>
      <c r="F18" s="202">
        <f aca="true" t="shared" si="2" ref="F18:F25">C18+D18-E18</f>
        <v>30047813.8</v>
      </c>
      <c r="G18" s="203">
        <v>805629.3300000001</v>
      </c>
      <c r="H18" s="106">
        <v>24993.36</v>
      </c>
      <c r="I18" s="106">
        <v>0</v>
      </c>
      <c r="J18" s="202">
        <f aca="true" t="shared" si="3" ref="J18:J25">G18+H18-I18</f>
        <v>830622.6900000001</v>
      </c>
      <c r="K18" s="589" t="s">
        <v>256</v>
      </c>
    </row>
    <row r="19" spans="1:11" s="43" customFormat="1" ht="22.5" customHeight="1">
      <c r="A19" s="586"/>
      <c r="B19" s="599"/>
      <c r="C19" s="112">
        <v>13055694.229999999</v>
      </c>
      <c r="D19" s="106">
        <v>0</v>
      </c>
      <c r="E19" s="106">
        <v>1495.2</v>
      </c>
      <c r="F19" s="202">
        <f t="shared" si="2"/>
        <v>13054199.03</v>
      </c>
      <c r="G19" s="203">
        <v>333383.57</v>
      </c>
      <c r="H19" s="106">
        <v>10939.99</v>
      </c>
      <c r="I19" s="106">
        <v>0</v>
      </c>
      <c r="J19" s="202">
        <f t="shared" si="3"/>
        <v>344323.56</v>
      </c>
      <c r="K19" s="589" t="s">
        <v>247</v>
      </c>
    </row>
    <row r="20" spans="1:11" s="43" customFormat="1" ht="22.5" customHeight="1">
      <c r="A20" s="586"/>
      <c r="B20" s="597"/>
      <c r="C20" s="55">
        <v>9855607.31</v>
      </c>
      <c r="D20" s="106">
        <v>0</v>
      </c>
      <c r="E20" s="106">
        <v>0</v>
      </c>
      <c r="F20" s="202">
        <f t="shared" si="2"/>
        <v>9855607.31</v>
      </c>
      <c r="G20" s="203">
        <v>275411.37</v>
      </c>
      <c r="H20" s="203">
        <v>6465.45</v>
      </c>
      <c r="I20" s="106">
        <v>0</v>
      </c>
      <c r="J20" s="202">
        <f t="shared" si="3"/>
        <v>281876.82</v>
      </c>
      <c r="K20" s="589" t="s">
        <v>96</v>
      </c>
    </row>
    <row r="21" spans="1:11" s="43" customFormat="1" ht="22.5" customHeight="1">
      <c r="A21" s="586"/>
      <c r="B21" s="597"/>
      <c r="C21" s="55">
        <v>11805828.05</v>
      </c>
      <c r="D21" s="106">
        <v>0</v>
      </c>
      <c r="E21" s="106">
        <v>9297.51</v>
      </c>
      <c r="F21" s="202">
        <f t="shared" si="2"/>
        <v>11796530.540000001</v>
      </c>
      <c r="G21" s="203">
        <v>304566.72000000003</v>
      </c>
      <c r="H21" s="106">
        <v>7749.28</v>
      </c>
      <c r="I21" s="106">
        <v>0</v>
      </c>
      <c r="J21" s="202">
        <f t="shared" si="3"/>
        <v>312316.00000000006</v>
      </c>
      <c r="K21" s="589" t="s">
        <v>95</v>
      </c>
    </row>
    <row r="22" spans="1:11" s="43" customFormat="1" ht="22.5" customHeight="1">
      <c r="A22" s="586"/>
      <c r="B22" s="597"/>
      <c r="C22" s="55">
        <v>56026534.45</v>
      </c>
      <c r="D22" s="106">
        <v>0</v>
      </c>
      <c r="E22" s="106">
        <v>10639</v>
      </c>
      <c r="F22" s="202">
        <f t="shared" si="2"/>
        <v>56015895.45</v>
      </c>
      <c r="G22" s="203">
        <v>1617751.0899999999</v>
      </c>
      <c r="H22" s="203">
        <v>42807.89</v>
      </c>
      <c r="I22" s="106">
        <v>0</v>
      </c>
      <c r="J22" s="202">
        <f>G22+H22-I22</f>
        <v>1660558.9799999997</v>
      </c>
      <c r="K22" s="589" t="s">
        <v>94</v>
      </c>
    </row>
    <row r="23" spans="1:11" s="43" customFormat="1" ht="22.5" customHeight="1">
      <c r="A23" s="586"/>
      <c r="B23" s="597"/>
      <c r="C23" s="55">
        <v>45987367.309999995</v>
      </c>
      <c r="D23" s="106">
        <v>0</v>
      </c>
      <c r="E23" s="106">
        <v>327146.37</v>
      </c>
      <c r="F23" s="202">
        <f t="shared" si="2"/>
        <v>45660220.94</v>
      </c>
      <c r="G23" s="203">
        <v>1215684.7000000002</v>
      </c>
      <c r="H23" s="203">
        <v>27377.1</v>
      </c>
      <c r="I23" s="106">
        <v>0</v>
      </c>
      <c r="J23" s="202">
        <f t="shared" si="3"/>
        <v>1243061.8000000003</v>
      </c>
      <c r="K23" s="589" t="s">
        <v>186</v>
      </c>
    </row>
    <row r="24" spans="1:11" s="43" customFormat="1" ht="22.5" customHeight="1">
      <c r="A24" s="586"/>
      <c r="B24" s="597"/>
      <c r="C24" s="55">
        <v>574592.63</v>
      </c>
      <c r="D24" s="106">
        <v>0</v>
      </c>
      <c r="E24" s="106">
        <v>0</v>
      </c>
      <c r="F24" s="202">
        <f t="shared" si="2"/>
        <v>574592.63</v>
      </c>
      <c r="G24" s="203">
        <v>8348</v>
      </c>
      <c r="H24" s="106">
        <v>0</v>
      </c>
      <c r="I24" s="106">
        <v>0</v>
      </c>
      <c r="J24" s="202">
        <f t="shared" si="3"/>
        <v>8348</v>
      </c>
      <c r="K24" s="589" t="s">
        <v>93</v>
      </c>
    </row>
    <row r="25" spans="1:11" s="43" customFormat="1" ht="22.5" customHeight="1">
      <c r="A25" s="586"/>
      <c r="B25" s="597"/>
      <c r="C25" s="55">
        <v>11500.84</v>
      </c>
      <c r="D25" s="106">
        <v>0</v>
      </c>
      <c r="E25" s="106">
        <v>0</v>
      </c>
      <c r="F25" s="202">
        <f t="shared" si="2"/>
        <v>11500.84</v>
      </c>
      <c r="G25" s="203">
        <v>302.75</v>
      </c>
      <c r="H25" s="106">
        <v>0</v>
      </c>
      <c r="I25" s="106">
        <v>0</v>
      </c>
      <c r="J25" s="202">
        <f t="shared" si="3"/>
        <v>302.75</v>
      </c>
      <c r="K25" s="589" t="s">
        <v>92</v>
      </c>
    </row>
    <row r="26" spans="1:11" s="43" customFormat="1" ht="22.5" customHeight="1">
      <c r="A26" s="586"/>
      <c r="B26" s="53" t="s">
        <v>13</v>
      </c>
      <c r="C26" s="55">
        <v>167367189.62</v>
      </c>
      <c r="D26" s="204">
        <f aca="true" t="shared" si="4" ref="D26:J26">SUM(D18:D25)</f>
        <v>0</v>
      </c>
      <c r="E26" s="204">
        <f t="shared" si="4"/>
        <v>350829.08</v>
      </c>
      <c r="F26" s="205">
        <f t="shared" si="4"/>
        <v>167016360.54</v>
      </c>
      <c r="G26" s="203">
        <v>4561077.53</v>
      </c>
      <c r="H26" s="205">
        <f t="shared" si="4"/>
        <v>120333.07</v>
      </c>
      <c r="I26" s="204">
        <f t="shared" si="4"/>
        <v>0</v>
      </c>
      <c r="J26" s="205">
        <f t="shared" si="4"/>
        <v>4681410.6</v>
      </c>
      <c r="K26" s="590"/>
    </row>
    <row r="27" spans="1:11" s="54" customFormat="1" ht="22.5" customHeight="1">
      <c r="A27" s="603" t="s">
        <v>364</v>
      </c>
      <c r="B27" s="604"/>
      <c r="C27" s="237">
        <v>175658019.08</v>
      </c>
      <c r="D27" s="206">
        <f aca="true" t="shared" si="5" ref="D27:I27">SUM(D17,D26)</f>
        <v>0</v>
      </c>
      <c r="E27" s="206">
        <f t="shared" si="5"/>
        <v>350830.52</v>
      </c>
      <c r="F27" s="96">
        <f>SUM(F17,F26)</f>
        <v>175307188.56</v>
      </c>
      <c r="G27" s="237">
        <v>4677880.91</v>
      </c>
      <c r="H27" s="207">
        <f>SUM(H17,H26)</f>
        <v>121474.55</v>
      </c>
      <c r="I27" s="206">
        <f t="shared" si="5"/>
        <v>0</v>
      </c>
      <c r="J27" s="96">
        <f>SUM(J17,J26)</f>
        <v>4799355.46</v>
      </c>
      <c r="K27" s="56"/>
    </row>
    <row r="28" spans="1:10" s="43" customFormat="1" ht="17.25" customHeight="1">
      <c r="A28" s="185"/>
      <c r="F28" s="95"/>
      <c r="J28" s="95"/>
    </row>
    <row r="29" ht="14.25">
      <c r="A29" s="46" t="s">
        <v>371</v>
      </c>
    </row>
  </sheetData>
  <sheetProtection/>
  <hyperlinks>
    <hyperlink ref="A1" location="'16税・財政目次'!A1" display="16　税・財政目次へ＜＜"/>
  </hyperlinks>
  <printOptions/>
  <pageMargins left="0.984251968503937" right="0.1968503937007874" top="0.5905511811023623" bottom="0.3937007874015748" header="0" footer="0"/>
  <pageSetup blackAndWhite="1" horizontalDpi="600" verticalDpi="600" orientation="landscape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0"/>
  <sheetViews>
    <sheetView showGridLines="0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9.25390625" style="1" customWidth="1"/>
    <col min="2" max="2" width="10.25390625" style="1" bestFit="1" customWidth="1"/>
    <col min="3" max="6" width="18.125" style="1" customWidth="1"/>
    <col min="7" max="7" width="1.12109375" style="1" customWidth="1"/>
    <col min="8" max="16384" width="9.00390625" style="1" customWidth="1"/>
  </cols>
  <sheetData>
    <row r="1" ht="13.5">
      <c r="A1" s="113" t="s">
        <v>169</v>
      </c>
    </row>
    <row r="2" ht="13.5">
      <c r="A2" s="2" t="s">
        <v>0</v>
      </c>
    </row>
    <row r="3" spans="1:12" ht="17.25">
      <c r="A3" s="438" t="s">
        <v>266</v>
      </c>
      <c r="B3" s="438"/>
      <c r="C3" s="438"/>
      <c r="D3" s="438"/>
      <c r="E3" s="438"/>
      <c r="F3" s="438"/>
      <c r="G3" s="87"/>
      <c r="H3" s="87"/>
      <c r="I3" s="87"/>
      <c r="J3" s="87"/>
      <c r="K3" s="87"/>
      <c r="L3" s="87"/>
    </row>
    <row r="4" spans="1:6" ht="14.25">
      <c r="A4" s="114" t="s">
        <v>104</v>
      </c>
      <c r="C4" s="107"/>
      <c r="D4" s="107"/>
      <c r="E4" s="107"/>
      <c r="F4" s="3"/>
    </row>
    <row r="5" spans="1:6" ht="6" customHeight="1" thickBot="1">
      <c r="A5" s="114"/>
      <c r="C5" s="75"/>
      <c r="D5" s="75"/>
      <c r="E5" s="75"/>
      <c r="F5" s="115"/>
    </row>
    <row r="6" spans="1:7" ht="15.75" customHeight="1" thickTop="1">
      <c r="A6" s="615"/>
      <c r="B6" s="616"/>
      <c r="C6" s="609" t="s">
        <v>367</v>
      </c>
      <c r="D6" s="610" t="s">
        <v>84</v>
      </c>
      <c r="E6" s="611"/>
      <c r="F6" s="612" t="s">
        <v>368</v>
      </c>
      <c r="G6" s="107"/>
    </row>
    <row r="7" spans="1:7" ht="15.75" customHeight="1">
      <c r="A7" s="617" t="s">
        <v>365</v>
      </c>
      <c r="B7" s="618"/>
      <c r="C7" s="613" t="s">
        <v>366</v>
      </c>
      <c r="D7" s="614" t="s">
        <v>47</v>
      </c>
      <c r="E7" s="614" t="s">
        <v>46</v>
      </c>
      <c r="F7" s="423" t="s">
        <v>366</v>
      </c>
      <c r="G7" s="107"/>
    </row>
    <row r="8" spans="1:6" ht="20.25" customHeight="1">
      <c r="A8" s="621" t="s">
        <v>83</v>
      </c>
      <c r="B8" s="422" t="s">
        <v>375</v>
      </c>
      <c r="C8" s="118">
        <v>2</v>
      </c>
      <c r="D8" s="208">
        <v>0</v>
      </c>
      <c r="E8" s="249">
        <v>0</v>
      </c>
      <c r="F8" s="209">
        <f>C8+D8-E8</f>
        <v>2</v>
      </c>
    </row>
    <row r="9" spans="1:8" ht="20.25" customHeight="1">
      <c r="A9" s="622"/>
      <c r="B9" s="423"/>
      <c r="C9" s="119">
        <v>228</v>
      </c>
      <c r="D9" s="210">
        <v>0</v>
      </c>
      <c r="E9" s="248">
        <v>0</v>
      </c>
      <c r="F9" s="211">
        <f>C9+D9-E9</f>
        <v>228</v>
      </c>
      <c r="H9" s="107"/>
    </row>
    <row r="10" spans="1:6" ht="20.25" customHeight="1">
      <c r="A10" s="622"/>
      <c r="B10" s="120" t="s">
        <v>376</v>
      </c>
      <c r="C10" s="121">
        <v>0</v>
      </c>
      <c r="D10" s="210">
        <v>0</v>
      </c>
      <c r="E10" s="210">
        <v>0</v>
      </c>
      <c r="F10" s="212">
        <f>C10+D10-E10</f>
        <v>0</v>
      </c>
    </row>
    <row r="11" spans="1:6" ht="20.25" customHeight="1">
      <c r="A11" s="622"/>
      <c r="B11" s="120" t="s">
        <v>103</v>
      </c>
      <c r="C11" s="122">
        <v>77</v>
      </c>
      <c r="D11" s="213">
        <v>0</v>
      </c>
      <c r="E11" s="213">
        <v>0</v>
      </c>
      <c r="F11" s="214">
        <f>C11+D11-E11</f>
        <v>77</v>
      </c>
    </row>
    <row r="12" spans="1:6" ht="20.25" customHeight="1">
      <c r="A12" s="622"/>
      <c r="B12" s="120" t="s">
        <v>102</v>
      </c>
      <c r="C12" s="121">
        <v>0</v>
      </c>
      <c r="D12" s="210">
        <v>0</v>
      </c>
      <c r="E12" s="210">
        <v>0</v>
      </c>
      <c r="F12" s="212">
        <f>C12+D12-E12</f>
        <v>0</v>
      </c>
    </row>
    <row r="13" spans="1:6" ht="20.25" customHeight="1">
      <c r="A13" s="623"/>
      <c r="B13" s="120" t="s">
        <v>101</v>
      </c>
      <c r="C13" s="50">
        <v>1</v>
      </c>
      <c r="D13" s="210">
        <v>0</v>
      </c>
      <c r="E13" s="210">
        <v>0</v>
      </c>
      <c r="F13" s="215" t="s">
        <v>258</v>
      </c>
    </row>
    <row r="14" spans="1:6" ht="37.5" customHeight="1">
      <c r="A14" s="624" t="s">
        <v>229</v>
      </c>
      <c r="B14" s="422" t="s">
        <v>257</v>
      </c>
      <c r="C14" s="424" t="s">
        <v>252</v>
      </c>
      <c r="D14" s="210">
        <v>0</v>
      </c>
      <c r="E14" s="210">
        <v>0</v>
      </c>
      <c r="F14" s="420" t="s">
        <v>191</v>
      </c>
    </row>
    <row r="15" spans="1:6" ht="33.75" customHeight="1">
      <c r="A15" s="625"/>
      <c r="B15" s="626"/>
      <c r="C15" s="425"/>
      <c r="D15" s="426"/>
      <c r="E15" s="426"/>
      <c r="F15" s="421"/>
    </row>
    <row r="16" spans="1:6" ht="13.5">
      <c r="A16" s="130" t="s">
        <v>374</v>
      </c>
      <c r="B16" s="57"/>
      <c r="C16" s="57"/>
      <c r="D16" s="57"/>
      <c r="E16" s="57"/>
      <c r="F16" s="57"/>
    </row>
    <row r="19" spans="1:6" ht="14.25">
      <c r="A19" s="114" t="s">
        <v>108</v>
      </c>
      <c r="D19" s="107"/>
      <c r="E19" s="107"/>
      <c r="F19" s="3" t="s">
        <v>90</v>
      </c>
    </row>
    <row r="20" spans="1:6" ht="6" customHeight="1" thickBot="1">
      <c r="A20" s="114"/>
      <c r="D20" s="75"/>
      <c r="E20" s="75"/>
      <c r="F20" s="115"/>
    </row>
    <row r="21" spans="1:6" ht="15.75" customHeight="1" thickTop="1">
      <c r="A21" s="615"/>
      <c r="B21" s="616"/>
      <c r="C21" s="634" t="s">
        <v>367</v>
      </c>
      <c r="D21" s="610" t="s">
        <v>84</v>
      </c>
      <c r="E21" s="611"/>
      <c r="F21" s="612" t="s">
        <v>368</v>
      </c>
    </row>
    <row r="22" spans="1:6" ht="15.75" customHeight="1">
      <c r="A22" s="617" t="s">
        <v>365</v>
      </c>
      <c r="B22" s="618"/>
      <c r="C22" s="613" t="s">
        <v>366</v>
      </c>
      <c r="D22" s="614" t="s">
        <v>47</v>
      </c>
      <c r="E22" s="614" t="s">
        <v>46</v>
      </c>
      <c r="F22" s="423" t="s">
        <v>366</v>
      </c>
    </row>
    <row r="23" spans="1:6" ht="20.25" customHeight="1">
      <c r="A23" s="621" t="s">
        <v>83</v>
      </c>
      <c r="B23" s="123" t="s">
        <v>107</v>
      </c>
      <c r="C23" s="124">
        <v>167367189.61999997</v>
      </c>
      <c r="D23" s="125">
        <v>0</v>
      </c>
      <c r="E23" s="125">
        <v>350829.08</v>
      </c>
      <c r="F23" s="216">
        <f aca="true" t="shared" si="0" ref="F23:F30">C23+D23-E23</f>
        <v>167016360.53999996</v>
      </c>
    </row>
    <row r="24" spans="1:6" ht="20.25" customHeight="1">
      <c r="A24" s="619"/>
      <c r="B24" s="123" t="s">
        <v>106</v>
      </c>
      <c r="C24" s="125">
        <v>0</v>
      </c>
      <c r="D24" s="125">
        <v>0</v>
      </c>
      <c r="E24" s="125">
        <v>0</v>
      </c>
      <c r="F24" s="217">
        <f t="shared" si="0"/>
        <v>0</v>
      </c>
    </row>
    <row r="25" spans="1:6" ht="20.25" customHeight="1">
      <c r="A25" s="619"/>
      <c r="B25" s="123" t="s">
        <v>105</v>
      </c>
      <c r="C25" s="125">
        <v>0</v>
      </c>
      <c r="D25" s="125">
        <v>0</v>
      </c>
      <c r="E25" s="125">
        <v>0</v>
      </c>
      <c r="F25" s="217">
        <f t="shared" si="0"/>
        <v>0</v>
      </c>
    </row>
    <row r="26" spans="1:6" ht="20.25" customHeight="1">
      <c r="A26" s="619"/>
      <c r="B26" s="116" t="s">
        <v>75</v>
      </c>
      <c r="C26" s="125">
        <v>0</v>
      </c>
      <c r="D26" s="125">
        <v>0</v>
      </c>
      <c r="E26" s="125">
        <v>0</v>
      </c>
      <c r="F26" s="217">
        <f t="shared" si="0"/>
        <v>0</v>
      </c>
    </row>
    <row r="27" spans="1:6" ht="20.25" customHeight="1">
      <c r="A27" s="624" t="s">
        <v>80</v>
      </c>
      <c r="B27" s="117" t="s">
        <v>107</v>
      </c>
      <c r="C27" s="125">
        <v>0</v>
      </c>
      <c r="D27" s="125">
        <v>0</v>
      </c>
      <c r="E27" s="125">
        <v>0</v>
      </c>
      <c r="F27" s="217">
        <f t="shared" si="0"/>
        <v>0</v>
      </c>
    </row>
    <row r="28" spans="1:6" ht="20.25" customHeight="1">
      <c r="A28" s="619"/>
      <c r="B28" s="123" t="s">
        <v>106</v>
      </c>
      <c r="C28" s="125">
        <v>0</v>
      </c>
      <c r="D28" s="125">
        <v>0</v>
      </c>
      <c r="E28" s="125">
        <v>0</v>
      </c>
      <c r="F28" s="217">
        <f t="shared" si="0"/>
        <v>0</v>
      </c>
    </row>
    <row r="29" spans="1:6" ht="20.25" customHeight="1">
      <c r="A29" s="619"/>
      <c r="B29" s="123" t="s">
        <v>105</v>
      </c>
      <c r="C29" s="125">
        <v>0</v>
      </c>
      <c r="D29" s="125">
        <v>0</v>
      </c>
      <c r="E29" s="125">
        <v>0</v>
      </c>
      <c r="F29" s="217">
        <f t="shared" si="0"/>
        <v>0</v>
      </c>
    </row>
    <row r="30" spans="1:6" ht="20.25" customHeight="1">
      <c r="A30" s="620"/>
      <c r="B30" s="116" t="s">
        <v>75</v>
      </c>
      <c r="C30" s="126">
        <v>0</v>
      </c>
      <c r="D30" s="218">
        <v>0</v>
      </c>
      <c r="E30" s="218">
        <v>0</v>
      </c>
      <c r="F30" s="219">
        <f t="shared" si="0"/>
        <v>0</v>
      </c>
    </row>
    <row r="31" spans="1:5" ht="13.5">
      <c r="A31" s="130" t="s">
        <v>374</v>
      </c>
      <c r="E31" s="107"/>
    </row>
    <row r="34" spans="1:6" ht="14.25">
      <c r="A34" s="114" t="s">
        <v>113</v>
      </c>
      <c r="D34" s="107"/>
      <c r="E34" s="107"/>
      <c r="F34" s="3" t="s">
        <v>112</v>
      </c>
    </row>
    <row r="35" spans="1:6" ht="6" customHeight="1" thickBot="1">
      <c r="A35" s="114"/>
      <c r="D35" s="75"/>
      <c r="E35" s="75"/>
      <c r="F35" s="115"/>
    </row>
    <row r="36" spans="1:6" ht="15.75" customHeight="1" thickTop="1">
      <c r="A36" s="615"/>
      <c r="B36" s="616"/>
      <c r="C36" s="634" t="s">
        <v>367</v>
      </c>
      <c r="D36" s="610" t="s">
        <v>84</v>
      </c>
      <c r="E36" s="611"/>
      <c r="F36" s="612" t="s">
        <v>368</v>
      </c>
    </row>
    <row r="37" spans="1:6" ht="15.75" customHeight="1">
      <c r="A37" s="617" t="s">
        <v>365</v>
      </c>
      <c r="B37" s="618"/>
      <c r="C37" s="613" t="s">
        <v>366</v>
      </c>
      <c r="D37" s="614" t="s">
        <v>47</v>
      </c>
      <c r="E37" s="614" t="s">
        <v>46</v>
      </c>
      <c r="F37" s="423" t="s">
        <v>366</v>
      </c>
    </row>
    <row r="38" spans="1:6" ht="20.25" customHeight="1">
      <c r="A38" s="627" t="s">
        <v>83</v>
      </c>
      <c r="B38" s="117" t="s">
        <v>111</v>
      </c>
      <c r="C38" s="127">
        <v>0</v>
      </c>
      <c r="D38" s="220"/>
      <c r="E38" s="220"/>
      <c r="F38" s="222">
        <f aca="true" t="shared" si="1" ref="F38:F45">C38+D38-E38</f>
        <v>0</v>
      </c>
    </row>
    <row r="39" spans="1:6" ht="20.25" customHeight="1">
      <c r="A39" s="628"/>
      <c r="B39" s="128" t="s">
        <v>110</v>
      </c>
      <c r="C39" s="127">
        <v>0</v>
      </c>
      <c r="D39" s="221"/>
      <c r="E39" s="221"/>
      <c r="F39" s="222">
        <f t="shared" si="1"/>
        <v>0</v>
      </c>
    </row>
    <row r="40" spans="1:6" ht="20.25" customHeight="1">
      <c r="A40" s="628"/>
      <c r="B40" s="123" t="s">
        <v>109</v>
      </c>
      <c r="C40" s="127">
        <v>0</v>
      </c>
      <c r="D40" s="221"/>
      <c r="E40" s="221"/>
      <c r="F40" s="222">
        <f t="shared" si="1"/>
        <v>0</v>
      </c>
    </row>
    <row r="41" spans="1:6" ht="20.25" customHeight="1">
      <c r="A41" s="628"/>
      <c r="B41" s="116" t="s">
        <v>75</v>
      </c>
      <c r="C41" s="127">
        <v>0</v>
      </c>
      <c r="D41" s="221"/>
      <c r="E41" s="221"/>
      <c r="F41" s="222">
        <f t="shared" si="1"/>
        <v>0</v>
      </c>
    </row>
    <row r="42" spans="1:6" ht="20.25" customHeight="1">
      <c r="A42" s="627" t="s">
        <v>80</v>
      </c>
      <c r="B42" s="117" t="s">
        <v>111</v>
      </c>
      <c r="C42" s="129">
        <v>201</v>
      </c>
      <c r="D42" s="129">
        <v>12</v>
      </c>
      <c r="E42" s="129">
        <v>22</v>
      </c>
      <c r="F42" s="223">
        <f>C42+D42-E42</f>
        <v>191</v>
      </c>
    </row>
    <row r="43" spans="1:6" ht="20.25" customHeight="1">
      <c r="A43" s="628"/>
      <c r="B43" s="128" t="s">
        <v>110</v>
      </c>
      <c r="C43" s="129">
        <v>2</v>
      </c>
      <c r="D43" s="221">
        <v>0</v>
      </c>
      <c r="E43" s="221">
        <v>0</v>
      </c>
      <c r="F43" s="223">
        <f t="shared" si="1"/>
        <v>2</v>
      </c>
    </row>
    <row r="44" spans="1:6" ht="20.25" customHeight="1">
      <c r="A44" s="628"/>
      <c r="B44" s="123" t="s">
        <v>109</v>
      </c>
      <c r="C44" s="129">
        <v>9</v>
      </c>
      <c r="D44" s="129">
        <v>0</v>
      </c>
      <c r="E44" s="221">
        <v>0</v>
      </c>
      <c r="F44" s="223">
        <f t="shared" si="1"/>
        <v>9</v>
      </c>
    </row>
    <row r="45" spans="1:6" ht="20.25" customHeight="1">
      <c r="A45" s="629"/>
      <c r="B45" s="116" t="s">
        <v>75</v>
      </c>
      <c r="C45" s="129">
        <v>17</v>
      </c>
      <c r="D45" s="221">
        <v>11</v>
      </c>
      <c r="E45" s="221">
        <v>2</v>
      </c>
      <c r="F45" s="223">
        <f t="shared" si="1"/>
        <v>26</v>
      </c>
    </row>
    <row r="46" spans="1:6" ht="20.25" customHeight="1">
      <c r="A46" s="635" t="s">
        <v>13</v>
      </c>
      <c r="B46" s="636"/>
      <c r="C46" s="238">
        <v>229</v>
      </c>
      <c r="D46" s="224">
        <f>SUM(D38:D45)</f>
        <v>23</v>
      </c>
      <c r="E46" s="224">
        <f>SUM(E38:E45)</f>
        <v>24</v>
      </c>
      <c r="F46" s="224">
        <f>SUM(F38:F45)</f>
        <v>228</v>
      </c>
    </row>
    <row r="47" spans="1:6" ht="13.5">
      <c r="A47" s="130" t="s">
        <v>374</v>
      </c>
      <c r="B47" s="130"/>
      <c r="C47" s="130"/>
      <c r="D47" s="130"/>
      <c r="E47" s="130"/>
      <c r="F47" s="57"/>
    </row>
    <row r="50" spans="1:6" ht="14.25">
      <c r="A50" s="114" t="s">
        <v>117</v>
      </c>
      <c r="D50" s="107"/>
      <c r="E50" s="107"/>
      <c r="F50" s="3" t="s">
        <v>259</v>
      </c>
    </row>
    <row r="51" spans="2:6" ht="6" customHeight="1" thickBot="1">
      <c r="B51" s="114"/>
      <c r="D51" s="75"/>
      <c r="E51" s="75"/>
      <c r="F51" s="115"/>
    </row>
    <row r="52" spans="1:6" ht="15.75" customHeight="1" thickTop="1">
      <c r="A52" s="615"/>
      <c r="B52" s="616"/>
      <c r="C52" s="634" t="s">
        <v>367</v>
      </c>
      <c r="D52" s="610" t="s">
        <v>84</v>
      </c>
      <c r="E52" s="611"/>
      <c r="F52" s="612" t="s">
        <v>368</v>
      </c>
    </row>
    <row r="53" spans="1:6" ht="15.75" customHeight="1">
      <c r="A53" s="617" t="s">
        <v>365</v>
      </c>
      <c r="B53" s="618"/>
      <c r="C53" s="613" t="s">
        <v>366</v>
      </c>
      <c r="D53" s="614" t="s">
        <v>47</v>
      </c>
      <c r="E53" s="614" t="s">
        <v>46</v>
      </c>
      <c r="F53" s="423" t="s">
        <v>366</v>
      </c>
    </row>
    <row r="54" spans="1:6" ht="20.25" customHeight="1">
      <c r="A54" s="630" t="s">
        <v>170</v>
      </c>
      <c r="B54" s="631"/>
      <c r="C54" s="131">
        <v>1173085</v>
      </c>
      <c r="D54" s="250">
        <v>0</v>
      </c>
      <c r="E54" s="225">
        <v>0</v>
      </c>
      <c r="F54" s="226">
        <f>C54+D54-E54</f>
        <v>1173085</v>
      </c>
    </row>
    <row r="55" spans="1:6" ht="20.25" customHeight="1">
      <c r="A55" s="630" t="s">
        <v>171</v>
      </c>
      <c r="B55" s="631"/>
      <c r="C55" s="132">
        <v>0</v>
      </c>
      <c r="D55" s="227">
        <v>0</v>
      </c>
      <c r="E55" s="227">
        <v>0</v>
      </c>
      <c r="F55" s="228">
        <f>C55+D55-E55</f>
        <v>0</v>
      </c>
    </row>
    <row r="56" spans="1:6" ht="20.25" customHeight="1">
      <c r="A56" s="630" t="s">
        <v>116</v>
      </c>
      <c r="B56" s="631"/>
      <c r="C56" s="132">
        <v>0</v>
      </c>
      <c r="D56" s="227">
        <v>0</v>
      </c>
      <c r="E56" s="227">
        <v>0</v>
      </c>
      <c r="F56" s="228">
        <f>C56+D56-E56</f>
        <v>0</v>
      </c>
    </row>
    <row r="57" spans="1:6" ht="20.25" customHeight="1">
      <c r="A57" s="630" t="s">
        <v>115</v>
      </c>
      <c r="B57" s="631"/>
      <c r="C57" s="132">
        <v>0</v>
      </c>
      <c r="D57" s="227">
        <v>0</v>
      </c>
      <c r="E57" s="227">
        <v>0</v>
      </c>
      <c r="F57" s="228">
        <f>C57+D57-E57</f>
        <v>0</v>
      </c>
    </row>
    <row r="58" spans="1:6" ht="20.25" customHeight="1">
      <c r="A58" s="630" t="s">
        <v>114</v>
      </c>
      <c r="B58" s="631"/>
      <c r="C58" s="132">
        <v>0</v>
      </c>
      <c r="D58" s="227">
        <v>0</v>
      </c>
      <c r="E58" s="227">
        <v>0</v>
      </c>
      <c r="F58" s="228">
        <f>C58+D58-E58</f>
        <v>0</v>
      </c>
    </row>
    <row r="59" spans="1:6" ht="20.25" customHeight="1">
      <c r="A59" s="632" t="s">
        <v>13</v>
      </c>
      <c r="B59" s="633"/>
      <c r="C59" s="239">
        <v>1173085</v>
      </c>
      <c r="D59" s="229">
        <v>0</v>
      </c>
      <c r="E59" s="229">
        <v>0</v>
      </c>
      <c r="F59" s="230">
        <f>SUM(F54:F58)</f>
        <v>1173085</v>
      </c>
    </row>
    <row r="60" spans="1:6" ht="13.5">
      <c r="A60" s="130" t="s">
        <v>374</v>
      </c>
      <c r="B60" s="130"/>
      <c r="C60" s="130"/>
      <c r="D60" s="130"/>
      <c r="E60" s="130"/>
      <c r="F60" s="57"/>
    </row>
  </sheetData>
  <sheetProtection/>
  <hyperlinks>
    <hyperlink ref="A1" location="'16税・財政目次'!A1" display="16　税・財政目次へ＜＜"/>
  </hyperlinks>
  <printOptions/>
  <pageMargins left="0.5905511811023623" right="0.5905511811023623" top="0.3937007874015748" bottom="0.1968503937007874" header="0" footer="0"/>
  <pageSetup blackAndWhite="1" horizontalDpi="600" verticalDpi="600" orientation="portrait" paperSize="9" r:id="rId1"/>
  <rowBreaks count="1" manualBreakCount="1">
    <brk id="17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B33"/>
  <sheetViews>
    <sheetView showGridLines="0" view="pageBreakPreview" zoomScale="90" zoomScaleNormal="85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9.75390625" style="355" customWidth="1"/>
    <col min="2" max="2" width="12.00390625" style="355" customWidth="1"/>
    <col min="3" max="3" width="11.75390625" style="355" customWidth="1"/>
    <col min="4" max="4" width="10.875" style="355" bestFit="1" customWidth="1"/>
    <col min="5" max="7" width="8.625" style="355" customWidth="1"/>
    <col min="8" max="8" width="10.75390625" style="355" customWidth="1"/>
    <col min="9" max="9" width="9.375" style="355" customWidth="1"/>
    <col min="10" max="10" width="8.125" style="355" customWidth="1"/>
    <col min="11" max="11" width="10.75390625" style="355" customWidth="1"/>
    <col min="12" max="13" width="10.50390625" style="355" bestFit="1" customWidth="1"/>
    <col min="14" max="14" width="10.75390625" style="355" customWidth="1"/>
    <col min="15" max="15" width="11.50390625" style="355" customWidth="1"/>
    <col min="16" max="16" width="10.625" style="355" bestFit="1" customWidth="1"/>
    <col min="17" max="19" width="10.625" style="355" customWidth="1"/>
    <col min="20" max="21" width="11.50390625" style="355" customWidth="1"/>
    <col min="22" max="24" width="10.625" style="355" customWidth="1"/>
    <col min="25" max="27" width="11.50390625" style="355" customWidth="1"/>
    <col min="28" max="28" width="13.125" style="355" bestFit="1" customWidth="1"/>
    <col min="29" max="16384" width="9.00390625" style="355" customWidth="1"/>
  </cols>
  <sheetData>
    <row r="1" s="1" customFormat="1" ht="13.5">
      <c r="A1" s="416" t="s">
        <v>169</v>
      </c>
    </row>
    <row r="2" ht="18" customHeight="1">
      <c r="A2" s="364" t="s">
        <v>0</v>
      </c>
    </row>
    <row r="3" spans="1:27" ht="18" customHeight="1">
      <c r="A3" s="637" t="s">
        <v>314</v>
      </c>
      <c r="B3" s="637"/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</row>
    <row r="4" spans="1:27" ht="18" customHeight="1">
      <c r="A4" s="387" t="s">
        <v>147</v>
      </c>
      <c r="G4" s="638" t="s">
        <v>377</v>
      </c>
      <c r="AA4" s="357"/>
    </row>
    <row r="5" spans="1:27" ht="8.25" customHeight="1" thickBot="1">
      <c r="A5" s="387"/>
      <c r="O5" s="386"/>
      <c r="P5" s="386"/>
      <c r="AA5" s="357"/>
    </row>
    <row r="6" spans="1:27" s="376" customFormat="1" ht="57.75" customHeight="1" thickTop="1">
      <c r="A6" s="385"/>
      <c r="B6" s="378" t="s">
        <v>45</v>
      </c>
      <c r="C6" s="384" t="s">
        <v>146</v>
      </c>
      <c r="D6" s="384" t="s">
        <v>145</v>
      </c>
      <c r="E6" s="383" t="s">
        <v>144</v>
      </c>
      <c r="F6" s="383" t="s">
        <v>193</v>
      </c>
      <c r="G6" s="382" t="s">
        <v>194</v>
      </c>
      <c r="H6" s="383" t="s">
        <v>143</v>
      </c>
      <c r="I6" s="382" t="s">
        <v>181</v>
      </c>
      <c r="J6" s="382" t="s">
        <v>182</v>
      </c>
      <c r="K6" s="379" t="s">
        <v>183</v>
      </c>
      <c r="L6" s="379" t="s">
        <v>315</v>
      </c>
      <c r="M6" s="379" t="s">
        <v>316</v>
      </c>
      <c r="N6" s="381" t="s">
        <v>230</v>
      </c>
      <c r="O6" s="380" t="s">
        <v>52</v>
      </c>
      <c r="P6" s="379" t="s">
        <v>180</v>
      </c>
      <c r="Q6" s="379" t="s">
        <v>179</v>
      </c>
      <c r="R6" s="378" t="s">
        <v>142</v>
      </c>
      <c r="S6" s="378" t="s">
        <v>141</v>
      </c>
      <c r="T6" s="378" t="s">
        <v>48</v>
      </c>
      <c r="U6" s="378" t="s">
        <v>140</v>
      </c>
      <c r="V6" s="378" t="s">
        <v>139</v>
      </c>
      <c r="W6" s="378" t="s">
        <v>138</v>
      </c>
      <c r="X6" s="378" t="s">
        <v>137</v>
      </c>
      <c r="Y6" s="378" t="s">
        <v>136</v>
      </c>
      <c r="Z6" s="378" t="s">
        <v>135</v>
      </c>
      <c r="AA6" s="377" t="s">
        <v>134</v>
      </c>
    </row>
    <row r="7" spans="1:27" s="371" customFormat="1" ht="40.5" customHeight="1">
      <c r="A7" s="375" t="s">
        <v>305</v>
      </c>
      <c r="B7" s="374">
        <v>391987523</v>
      </c>
      <c r="C7" s="372">
        <v>128540367</v>
      </c>
      <c r="D7" s="372">
        <v>3312686</v>
      </c>
      <c r="E7" s="372">
        <v>99349</v>
      </c>
      <c r="F7" s="372">
        <v>544016</v>
      </c>
      <c r="G7" s="372">
        <v>303584</v>
      </c>
      <c r="H7" s="372">
        <v>14093234</v>
      </c>
      <c r="I7" s="372">
        <v>163744</v>
      </c>
      <c r="J7" s="373">
        <v>492193</v>
      </c>
      <c r="K7" s="372">
        <v>159989</v>
      </c>
      <c r="L7" s="372">
        <v>0</v>
      </c>
      <c r="M7" s="372">
        <v>0</v>
      </c>
      <c r="N7" s="372">
        <v>2296172</v>
      </c>
      <c r="O7" s="372">
        <v>67770282</v>
      </c>
      <c r="P7" s="372">
        <v>85711</v>
      </c>
      <c r="Q7" s="372">
        <v>3050198</v>
      </c>
      <c r="R7" s="372">
        <v>4323778</v>
      </c>
      <c r="S7" s="372">
        <v>1013284</v>
      </c>
      <c r="T7" s="372">
        <v>52381355</v>
      </c>
      <c r="U7" s="372">
        <v>36976994</v>
      </c>
      <c r="V7" s="372">
        <v>1743185</v>
      </c>
      <c r="W7" s="372">
        <v>3376234</v>
      </c>
      <c r="X7" s="372">
        <v>9110312</v>
      </c>
      <c r="Y7" s="372">
        <v>13169219</v>
      </c>
      <c r="Z7" s="372">
        <v>12113552</v>
      </c>
      <c r="AA7" s="372">
        <v>36868085</v>
      </c>
    </row>
    <row r="8" spans="1:27" s="366" customFormat="1" ht="40.5" customHeight="1">
      <c r="A8" s="370">
        <v>2</v>
      </c>
      <c r="B8" s="369">
        <v>516411976</v>
      </c>
      <c r="C8" s="367">
        <v>126900573</v>
      </c>
      <c r="D8" s="367">
        <v>3457222</v>
      </c>
      <c r="E8" s="367">
        <v>114488</v>
      </c>
      <c r="F8" s="367">
        <v>486398</v>
      </c>
      <c r="G8" s="367">
        <v>567990</v>
      </c>
      <c r="H8" s="367">
        <v>17182699</v>
      </c>
      <c r="I8" s="367">
        <v>150689</v>
      </c>
      <c r="J8" s="368">
        <v>0</v>
      </c>
      <c r="K8" s="367">
        <v>0</v>
      </c>
      <c r="L8" s="367">
        <v>288913</v>
      </c>
      <c r="M8" s="367">
        <v>1316013</v>
      </c>
      <c r="N8" s="367">
        <v>792292</v>
      </c>
      <c r="O8" s="367">
        <v>71480523</v>
      </c>
      <c r="P8" s="367">
        <v>92457</v>
      </c>
      <c r="Q8" s="367">
        <v>2342010</v>
      </c>
      <c r="R8" s="367">
        <v>3369621</v>
      </c>
      <c r="S8" s="367">
        <v>967528</v>
      </c>
      <c r="T8" s="367">
        <v>153363307</v>
      </c>
      <c r="U8" s="367">
        <v>36743440</v>
      </c>
      <c r="V8" s="367">
        <v>10632206</v>
      </c>
      <c r="W8" s="367">
        <v>7007004</v>
      </c>
      <c r="X8" s="367">
        <v>11742764</v>
      </c>
      <c r="Y8" s="367">
        <v>14528966</v>
      </c>
      <c r="Z8" s="367">
        <v>14330282</v>
      </c>
      <c r="AA8" s="367">
        <v>38554591</v>
      </c>
    </row>
    <row r="9" spans="1:27" s="364" customFormat="1" ht="40.5" customHeight="1">
      <c r="A9" s="365">
        <v>3</v>
      </c>
      <c r="B9" s="305">
        <v>459640864</v>
      </c>
      <c r="C9" s="306">
        <v>129602703</v>
      </c>
      <c r="D9" s="306">
        <v>3446822</v>
      </c>
      <c r="E9" s="306">
        <v>95778</v>
      </c>
      <c r="F9" s="306">
        <v>603510</v>
      </c>
      <c r="G9" s="306">
        <v>701639</v>
      </c>
      <c r="H9" s="306">
        <v>18672369</v>
      </c>
      <c r="I9" s="306">
        <v>171137</v>
      </c>
      <c r="J9" s="307">
        <v>0</v>
      </c>
      <c r="K9" s="306">
        <v>0</v>
      </c>
      <c r="L9" s="306">
        <v>294491</v>
      </c>
      <c r="M9" s="306">
        <v>2451832</v>
      </c>
      <c r="N9" s="306">
        <v>2906944</v>
      </c>
      <c r="O9" s="306">
        <v>78033809</v>
      </c>
      <c r="P9" s="306">
        <v>86596</v>
      </c>
      <c r="Q9" s="306">
        <v>2876790</v>
      </c>
      <c r="R9" s="306">
        <v>3479435</v>
      </c>
      <c r="S9" s="306">
        <v>984253</v>
      </c>
      <c r="T9" s="306">
        <v>89985966</v>
      </c>
      <c r="U9" s="306">
        <v>37018326</v>
      </c>
      <c r="V9" s="306">
        <v>1105401</v>
      </c>
      <c r="W9" s="306">
        <v>12622769</v>
      </c>
      <c r="X9" s="306">
        <v>10550721</v>
      </c>
      <c r="Y9" s="306">
        <v>17567434</v>
      </c>
      <c r="Z9" s="306">
        <v>15291573</v>
      </c>
      <c r="AA9" s="306">
        <v>31090566</v>
      </c>
    </row>
    <row r="10" spans="1:27" ht="40.5" customHeight="1">
      <c r="A10" s="363"/>
      <c r="B10" s="308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</row>
    <row r="11" spans="1:28" ht="40.5" customHeight="1">
      <c r="A11" s="361" t="s">
        <v>133</v>
      </c>
      <c r="B11" s="308">
        <v>125728159</v>
      </c>
      <c r="C11" s="309">
        <v>45559423</v>
      </c>
      <c r="D11" s="309">
        <v>906327</v>
      </c>
      <c r="E11" s="309">
        <v>36195</v>
      </c>
      <c r="F11" s="309">
        <v>227789</v>
      </c>
      <c r="G11" s="309">
        <v>264595</v>
      </c>
      <c r="H11" s="309">
        <v>6574502</v>
      </c>
      <c r="I11" s="309">
        <v>33302</v>
      </c>
      <c r="J11" s="310">
        <v>0</v>
      </c>
      <c r="K11" s="309">
        <v>0</v>
      </c>
      <c r="L11" s="309">
        <v>80083</v>
      </c>
      <c r="M11" s="309">
        <v>902036</v>
      </c>
      <c r="N11" s="309">
        <v>1006527</v>
      </c>
      <c r="O11" s="309">
        <v>12747876</v>
      </c>
      <c r="P11" s="309">
        <v>36243</v>
      </c>
      <c r="Q11" s="309">
        <v>184072</v>
      </c>
      <c r="R11" s="309">
        <v>818892</v>
      </c>
      <c r="S11" s="309">
        <v>361011</v>
      </c>
      <c r="T11" s="309">
        <v>30293502</v>
      </c>
      <c r="U11" s="309">
        <v>10094238</v>
      </c>
      <c r="V11" s="309">
        <v>108521</v>
      </c>
      <c r="W11" s="309">
        <v>441278</v>
      </c>
      <c r="X11" s="309">
        <v>227253</v>
      </c>
      <c r="Y11" s="309">
        <v>3660076</v>
      </c>
      <c r="Z11" s="309">
        <v>3385634</v>
      </c>
      <c r="AA11" s="309">
        <v>7778784</v>
      </c>
      <c r="AB11" s="362"/>
    </row>
    <row r="12" spans="1:27" ht="40.5" customHeight="1">
      <c r="A12" s="361" t="s">
        <v>132</v>
      </c>
      <c r="B12" s="308">
        <v>47312447</v>
      </c>
      <c r="C12" s="309">
        <v>13187422</v>
      </c>
      <c r="D12" s="309">
        <v>235092</v>
      </c>
      <c r="E12" s="309">
        <v>8518</v>
      </c>
      <c r="F12" s="309">
        <v>53675</v>
      </c>
      <c r="G12" s="309">
        <v>62409</v>
      </c>
      <c r="H12" s="309">
        <v>1587020</v>
      </c>
      <c r="I12" s="309">
        <v>13891</v>
      </c>
      <c r="J12" s="310">
        <v>0</v>
      </c>
      <c r="K12" s="309">
        <v>0</v>
      </c>
      <c r="L12" s="309">
        <v>18720</v>
      </c>
      <c r="M12" s="309">
        <v>181110</v>
      </c>
      <c r="N12" s="309">
        <v>212236</v>
      </c>
      <c r="O12" s="309">
        <v>2051009</v>
      </c>
      <c r="P12" s="309">
        <v>8095</v>
      </c>
      <c r="Q12" s="309">
        <v>1211847</v>
      </c>
      <c r="R12" s="309">
        <v>418370</v>
      </c>
      <c r="S12" s="309">
        <v>70174</v>
      </c>
      <c r="T12" s="309">
        <v>8104778</v>
      </c>
      <c r="U12" s="309">
        <v>2651711</v>
      </c>
      <c r="V12" s="309">
        <v>101989</v>
      </c>
      <c r="W12" s="309">
        <v>7758049</v>
      </c>
      <c r="X12" s="309">
        <v>549890</v>
      </c>
      <c r="Y12" s="309">
        <v>2482197</v>
      </c>
      <c r="Z12" s="309">
        <v>1581645</v>
      </c>
      <c r="AA12" s="309">
        <v>4762600</v>
      </c>
    </row>
    <row r="13" spans="1:27" ht="40.5" customHeight="1">
      <c r="A13" s="361" t="s">
        <v>131</v>
      </c>
      <c r="B13" s="308">
        <v>19863452</v>
      </c>
      <c r="C13" s="309">
        <v>3694860</v>
      </c>
      <c r="D13" s="309">
        <v>163129</v>
      </c>
      <c r="E13" s="309">
        <v>3174</v>
      </c>
      <c r="F13" s="309">
        <v>20006</v>
      </c>
      <c r="G13" s="309">
        <v>23258</v>
      </c>
      <c r="H13" s="309">
        <v>699462</v>
      </c>
      <c r="I13" s="310">
        <v>0</v>
      </c>
      <c r="J13" s="310">
        <v>0</v>
      </c>
      <c r="K13" s="309">
        <v>0</v>
      </c>
      <c r="L13" s="309">
        <v>13616</v>
      </c>
      <c r="M13" s="309">
        <v>51349</v>
      </c>
      <c r="N13" s="309">
        <v>95116</v>
      </c>
      <c r="O13" s="309">
        <v>5888085</v>
      </c>
      <c r="P13" s="309">
        <v>2561</v>
      </c>
      <c r="Q13" s="309">
        <v>215966</v>
      </c>
      <c r="R13" s="309">
        <v>166497</v>
      </c>
      <c r="S13" s="309">
        <v>69542</v>
      </c>
      <c r="T13" s="309">
        <v>3869572</v>
      </c>
      <c r="U13" s="309">
        <v>1409546</v>
      </c>
      <c r="V13" s="309">
        <v>85123</v>
      </c>
      <c r="W13" s="309">
        <v>280514</v>
      </c>
      <c r="X13" s="309">
        <v>383923</v>
      </c>
      <c r="Y13" s="309">
        <v>678984</v>
      </c>
      <c r="Z13" s="309">
        <v>493712</v>
      </c>
      <c r="AA13" s="309">
        <v>1555457</v>
      </c>
    </row>
    <row r="14" spans="1:27" ht="40.5" customHeight="1">
      <c r="A14" s="361" t="s">
        <v>130</v>
      </c>
      <c r="B14" s="308">
        <v>20367389</v>
      </c>
      <c r="C14" s="309">
        <v>3891978</v>
      </c>
      <c r="D14" s="309">
        <v>226807</v>
      </c>
      <c r="E14" s="309">
        <v>3282</v>
      </c>
      <c r="F14" s="309">
        <v>20692</v>
      </c>
      <c r="G14" s="309">
        <v>24060</v>
      </c>
      <c r="H14" s="309">
        <v>760457</v>
      </c>
      <c r="I14" s="310">
        <v>0</v>
      </c>
      <c r="J14" s="310">
        <v>0</v>
      </c>
      <c r="K14" s="309">
        <v>0</v>
      </c>
      <c r="L14" s="309">
        <v>17569</v>
      </c>
      <c r="M14" s="309">
        <v>51658</v>
      </c>
      <c r="N14" s="309">
        <v>104335</v>
      </c>
      <c r="O14" s="309">
        <v>7192628</v>
      </c>
      <c r="P14" s="309">
        <v>3144</v>
      </c>
      <c r="Q14" s="309">
        <v>20933</v>
      </c>
      <c r="R14" s="309">
        <v>153300</v>
      </c>
      <c r="S14" s="309">
        <v>24335</v>
      </c>
      <c r="T14" s="309">
        <v>3597670</v>
      </c>
      <c r="U14" s="309">
        <v>1799478</v>
      </c>
      <c r="V14" s="309">
        <v>51209</v>
      </c>
      <c r="W14" s="309">
        <v>92799</v>
      </c>
      <c r="X14" s="309">
        <v>326395</v>
      </c>
      <c r="Y14" s="309">
        <v>903833</v>
      </c>
      <c r="Z14" s="309">
        <v>299027</v>
      </c>
      <c r="AA14" s="309">
        <v>801800</v>
      </c>
    </row>
    <row r="15" spans="1:27" ht="40.5" customHeight="1">
      <c r="A15" s="361" t="s">
        <v>129</v>
      </c>
      <c r="B15" s="308">
        <v>14397133</v>
      </c>
      <c r="C15" s="309">
        <v>2681339</v>
      </c>
      <c r="D15" s="309">
        <v>166051</v>
      </c>
      <c r="E15" s="309">
        <v>2353</v>
      </c>
      <c r="F15" s="309">
        <v>14740</v>
      </c>
      <c r="G15" s="309">
        <v>17047</v>
      </c>
      <c r="H15" s="309">
        <v>534261</v>
      </c>
      <c r="I15" s="310">
        <v>0</v>
      </c>
      <c r="J15" s="310">
        <v>0</v>
      </c>
      <c r="K15" s="309">
        <v>0</v>
      </c>
      <c r="L15" s="309">
        <v>14104</v>
      </c>
      <c r="M15" s="309">
        <v>43780</v>
      </c>
      <c r="N15" s="309">
        <v>83550</v>
      </c>
      <c r="O15" s="309">
        <v>4837354</v>
      </c>
      <c r="P15" s="309">
        <v>2398</v>
      </c>
      <c r="Q15" s="309">
        <v>15213</v>
      </c>
      <c r="R15" s="309">
        <v>93171</v>
      </c>
      <c r="S15" s="309">
        <v>14955</v>
      </c>
      <c r="T15" s="309">
        <v>2479467</v>
      </c>
      <c r="U15" s="309">
        <v>1220773</v>
      </c>
      <c r="V15" s="309">
        <v>20462</v>
      </c>
      <c r="W15" s="309">
        <v>82510</v>
      </c>
      <c r="X15" s="309">
        <v>99505</v>
      </c>
      <c r="Y15" s="309">
        <v>492048</v>
      </c>
      <c r="Z15" s="309">
        <v>375725</v>
      </c>
      <c r="AA15" s="309">
        <v>1106327</v>
      </c>
    </row>
    <row r="16" spans="1:27" ht="40.5" customHeight="1">
      <c r="A16" s="361" t="s">
        <v>318</v>
      </c>
      <c r="B16" s="308">
        <v>30360382</v>
      </c>
      <c r="C16" s="309">
        <v>9243875</v>
      </c>
      <c r="D16" s="309">
        <v>256567</v>
      </c>
      <c r="E16" s="309">
        <v>8238</v>
      </c>
      <c r="F16" s="309">
        <v>52504</v>
      </c>
      <c r="G16" s="309">
        <v>61605</v>
      </c>
      <c r="H16" s="309">
        <v>1589108</v>
      </c>
      <c r="I16" s="309">
        <v>336</v>
      </c>
      <c r="J16" s="310">
        <v>0</v>
      </c>
      <c r="K16" s="309">
        <v>0</v>
      </c>
      <c r="L16" s="309">
        <v>23830</v>
      </c>
      <c r="M16" s="309">
        <v>159415</v>
      </c>
      <c r="N16" s="309">
        <v>333358</v>
      </c>
      <c r="O16" s="309">
        <v>5421996</v>
      </c>
      <c r="P16" s="309">
        <v>7921</v>
      </c>
      <c r="Q16" s="309">
        <v>159854</v>
      </c>
      <c r="R16" s="309">
        <v>236988</v>
      </c>
      <c r="S16" s="309">
        <v>32005</v>
      </c>
      <c r="T16" s="309">
        <v>6270333</v>
      </c>
      <c r="U16" s="309">
        <v>2291356</v>
      </c>
      <c r="V16" s="309">
        <v>59528</v>
      </c>
      <c r="W16" s="309">
        <v>428021</v>
      </c>
      <c r="X16" s="309">
        <v>437800</v>
      </c>
      <c r="Y16" s="309">
        <v>1051634</v>
      </c>
      <c r="Z16" s="309">
        <v>294510</v>
      </c>
      <c r="AA16" s="309">
        <v>1939600</v>
      </c>
    </row>
    <row r="17" spans="1:27" ht="40.5" customHeight="1">
      <c r="A17" s="361" t="s">
        <v>128</v>
      </c>
      <c r="B17" s="308">
        <v>18846772</v>
      </c>
      <c r="C17" s="309">
        <v>4535521</v>
      </c>
      <c r="D17" s="309">
        <v>132799</v>
      </c>
      <c r="E17" s="309">
        <v>3158</v>
      </c>
      <c r="F17" s="309">
        <v>19836</v>
      </c>
      <c r="G17" s="309">
        <v>23003</v>
      </c>
      <c r="H17" s="309">
        <v>672081</v>
      </c>
      <c r="I17" s="309">
        <v>65343</v>
      </c>
      <c r="J17" s="310">
        <v>0</v>
      </c>
      <c r="K17" s="309">
        <v>0</v>
      </c>
      <c r="L17" s="309">
        <v>11691</v>
      </c>
      <c r="M17" s="309">
        <v>126214</v>
      </c>
      <c r="N17" s="309">
        <v>210785</v>
      </c>
      <c r="O17" s="309">
        <v>3726665</v>
      </c>
      <c r="P17" s="309">
        <v>2647</v>
      </c>
      <c r="Q17" s="309">
        <v>220967</v>
      </c>
      <c r="R17" s="309">
        <v>97201</v>
      </c>
      <c r="S17" s="309">
        <v>75193</v>
      </c>
      <c r="T17" s="309">
        <v>3574917</v>
      </c>
      <c r="U17" s="309">
        <v>1282130</v>
      </c>
      <c r="V17" s="309">
        <v>46064</v>
      </c>
      <c r="W17" s="309">
        <v>235195</v>
      </c>
      <c r="X17" s="309">
        <v>511515</v>
      </c>
      <c r="Y17" s="309">
        <v>901216</v>
      </c>
      <c r="Z17" s="309">
        <v>861197</v>
      </c>
      <c r="AA17" s="309">
        <v>1511434</v>
      </c>
    </row>
    <row r="18" spans="1:27" ht="40.5" customHeight="1">
      <c r="A18" s="361" t="s">
        <v>127</v>
      </c>
      <c r="B18" s="308">
        <v>41698275</v>
      </c>
      <c r="C18" s="309">
        <v>13489094</v>
      </c>
      <c r="D18" s="309">
        <v>318384</v>
      </c>
      <c r="E18" s="309">
        <v>9817</v>
      </c>
      <c r="F18" s="309">
        <v>61874</v>
      </c>
      <c r="G18" s="309">
        <v>71951</v>
      </c>
      <c r="H18" s="309">
        <v>1959414</v>
      </c>
      <c r="I18" s="310">
        <v>16842</v>
      </c>
      <c r="J18" s="310">
        <v>0</v>
      </c>
      <c r="K18" s="309">
        <v>0</v>
      </c>
      <c r="L18" s="309">
        <v>28270</v>
      </c>
      <c r="M18" s="309">
        <v>486076</v>
      </c>
      <c r="N18" s="309">
        <v>304567</v>
      </c>
      <c r="O18" s="309">
        <v>5532432</v>
      </c>
      <c r="P18" s="309">
        <v>6528</v>
      </c>
      <c r="Q18" s="309">
        <v>179960</v>
      </c>
      <c r="R18" s="309">
        <v>362633</v>
      </c>
      <c r="S18" s="309">
        <v>44439</v>
      </c>
      <c r="T18" s="309">
        <v>8105676</v>
      </c>
      <c r="U18" s="309">
        <v>2990845</v>
      </c>
      <c r="V18" s="309">
        <v>188771</v>
      </c>
      <c r="W18" s="309">
        <v>695976</v>
      </c>
      <c r="X18" s="309">
        <v>2078968</v>
      </c>
      <c r="Y18" s="309">
        <v>1143853</v>
      </c>
      <c r="Z18" s="309">
        <v>585950</v>
      </c>
      <c r="AA18" s="309">
        <v>3035955</v>
      </c>
    </row>
    <row r="19" spans="1:27" ht="40.5" customHeight="1">
      <c r="A19" s="361" t="s">
        <v>126</v>
      </c>
      <c r="B19" s="308">
        <v>49339357</v>
      </c>
      <c r="C19" s="309">
        <v>12385480</v>
      </c>
      <c r="D19" s="309">
        <v>337912</v>
      </c>
      <c r="E19" s="309">
        <v>10670</v>
      </c>
      <c r="F19" s="309">
        <v>67184</v>
      </c>
      <c r="G19" s="309">
        <v>78067</v>
      </c>
      <c r="H19" s="309">
        <v>2052029</v>
      </c>
      <c r="I19" s="310">
        <v>23904</v>
      </c>
      <c r="J19" s="310">
        <v>0</v>
      </c>
      <c r="K19" s="309">
        <v>0</v>
      </c>
      <c r="L19" s="309">
        <v>30942</v>
      </c>
      <c r="M19" s="309">
        <v>225047</v>
      </c>
      <c r="N19" s="309">
        <v>339306</v>
      </c>
      <c r="O19" s="309">
        <v>8752929</v>
      </c>
      <c r="P19" s="309">
        <v>8839</v>
      </c>
      <c r="Q19" s="309">
        <v>387366</v>
      </c>
      <c r="R19" s="309">
        <v>288358</v>
      </c>
      <c r="S19" s="309">
        <v>213866</v>
      </c>
      <c r="T19" s="309">
        <v>7995177</v>
      </c>
      <c r="U19" s="309">
        <v>3565408</v>
      </c>
      <c r="V19" s="309">
        <v>54935</v>
      </c>
      <c r="W19" s="309">
        <v>1480582</v>
      </c>
      <c r="X19" s="309">
        <v>2447696</v>
      </c>
      <c r="Y19" s="309">
        <v>1540210</v>
      </c>
      <c r="Z19" s="309">
        <v>3795417</v>
      </c>
      <c r="AA19" s="309">
        <v>3258033</v>
      </c>
    </row>
    <row r="20" spans="1:27" ht="40.5" customHeight="1">
      <c r="A20" s="361" t="s">
        <v>125</v>
      </c>
      <c r="B20" s="308">
        <v>10334458</v>
      </c>
      <c r="C20" s="309">
        <v>2079004</v>
      </c>
      <c r="D20" s="309">
        <v>83534</v>
      </c>
      <c r="E20" s="309">
        <v>2129</v>
      </c>
      <c r="F20" s="309">
        <v>13399</v>
      </c>
      <c r="G20" s="309">
        <v>15554</v>
      </c>
      <c r="H20" s="309">
        <v>456993</v>
      </c>
      <c r="I20" s="310">
        <v>0</v>
      </c>
      <c r="J20" s="310">
        <v>0</v>
      </c>
      <c r="K20" s="309">
        <v>0</v>
      </c>
      <c r="L20" s="309">
        <v>7231</v>
      </c>
      <c r="M20" s="309">
        <v>27493</v>
      </c>
      <c r="N20" s="309">
        <v>39445</v>
      </c>
      <c r="O20" s="309">
        <v>4247803</v>
      </c>
      <c r="P20" s="309">
        <v>1487</v>
      </c>
      <c r="Q20" s="309">
        <v>10865</v>
      </c>
      <c r="R20" s="309">
        <v>210481</v>
      </c>
      <c r="S20" s="309">
        <v>15422</v>
      </c>
      <c r="T20" s="309">
        <v>1304792</v>
      </c>
      <c r="U20" s="309">
        <v>556960</v>
      </c>
      <c r="V20" s="309">
        <v>9601</v>
      </c>
      <c r="W20" s="309">
        <v>76878</v>
      </c>
      <c r="X20" s="309">
        <v>17616</v>
      </c>
      <c r="Y20" s="309">
        <v>493064</v>
      </c>
      <c r="Z20" s="309">
        <v>146707</v>
      </c>
      <c r="AA20" s="309">
        <v>518000</v>
      </c>
    </row>
    <row r="21" spans="1:27" ht="40.5" customHeight="1">
      <c r="A21" s="361" t="s">
        <v>124</v>
      </c>
      <c r="B21" s="308">
        <v>4015994</v>
      </c>
      <c r="C21" s="309">
        <v>247026</v>
      </c>
      <c r="D21" s="309">
        <v>50545</v>
      </c>
      <c r="E21" s="309">
        <v>225</v>
      </c>
      <c r="F21" s="309">
        <v>1422</v>
      </c>
      <c r="G21" s="309">
        <v>1651</v>
      </c>
      <c r="H21" s="309">
        <v>58629</v>
      </c>
      <c r="I21" s="310">
        <v>0</v>
      </c>
      <c r="J21" s="310">
        <v>0</v>
      </c>
      <c r="K21" s="309">
        <v>0</v>
      </c>
      <c r="L21" s="309">
        <v>2295</v>
      </c>
      <c r="M21" s="309">
        <v>3839</v>
      </c>
      <c r="N21" s="309">
        <v>3821</v>
      </c>
      <c r="O21" s="309">
        <v>2175124</v>
      </c>
      <c r="P21" s="310">
        <v>0</v>
      </c>
      <c r="Q21" s="309">
        <v>6927</v>
      </c>
      <c r="R21" s="309">
        <v>59971</v>
      </c>
      <c r="S21" s="309">
        <v>1948</v>
      </c>
      <c r="T21" s="309">
        <v>411247</v>
      </c>
      <c r="U21" s="309">
        <v>286122</v>
      </c>
      <c r="V21" s="309">
        <v>9933</v>
      </c>
      <c r="W21" s="310">
        <v>1045</v>
      </c>
      <c r="X21" s="309">
        <v>12542</v>
      </c>
      <c r="Y21" s="309">
        <v>432875</v>
      </c>
      <c r="Z21" s="309">
        <v>74307</v>
      </c>
      <c r="AA21" s="309">
        <v>174500</v>
      </c>
    </row>
    <row r="22" spans="1:27" ht="40.5" customHeight="1">
      <c r="A22" s="361" t="s">
        <v>123</v>
      </c>
      <c r="B22" s="308">
        <v>10350809</v>
      </c>
      <c r="C22" s="309">
        <v>1305099</v>
      </c>
      <c r="D22" s="309">
        <v>104233</v>
      </c>
      <c r="E22" s="309">
        <v>1088</v>
      </c>
      <c r="F22" s="309">
        <v>6840</v>
      </c>
      <c r="G22" s="309">
        <v>7933</v>
      </c>
      <c r="H22" s="309">
        <v>227268</v>
      </c>
      <c r="I22" s="310">
        <v>0</v>
      </c>
      <c r="J22" s="310">
        <v>0</v>
      </c>
      <c r="K22" s="309">
        <v>0</v>
      </c>
      <c r="L22" s="309">
        <v>7450</v>
      </c>
      <c r="M22" s="309">
        <v>15830</v>
      </c>
      <c r="N22" s="309">
        <v>15640</v>
      </c>
      <c r="O22" s="309">
        <v>4160697</v>
      </c>
      <c r="P22" s="309">
        <v>1089</v>
      </c>
      <c r="Q22" s="309">
        <v>23596</v>
      </c>
      <c r="R22" s="309">
        <v>60439</v>
      </c>
      <c r="S22" s="309">
        <v>7789</v>
      </c>
      <c r="T22" s="309">
        <v>1365458</v>
      </c>
      <c r="U22" s="309">
        <v>1083573</v>
      </c>
      <c r="V22" s="309">
        <v>107992</v>
      </c>
      <c r="W22" s="310">
        <v>42813</v>
      </c>
      <c r="X22" s="309">
        <v>102537</v>
      </c>
      <c r="Y22" s="309">
        <v>689875</v>
      </c>
      <c r="Z22" s="309">
        <v>330270</v>
      </c>
      <c r="AA22" s="309">
        <v>683300</v>
      </c>
    </row>
    <row r="23" spans="1:27" ht="40.5" customHeight="1">
      <c r="A23" s="361" t="s">
        <v>122</v>
      </c>
      <c r="B23" s="308">
        <v>15030109</v>
      </c>
      <c r="C23" s="309">
        <v>2285667</v>
      </c>
      <c r="D23" s="309">
        <v>131483</v>
      </c>
      <c r="E23" s="309">
        <v>2267</v>
      </c>
      <c r="F23" s="309">
        <v>14223</v>
      </c>
      <c r="G23" s="309">
        <v>16475</v>
      </c>
      <c r="H23" s="309">
        <v>473505</v>
      </c>
      <c r="I23" s="310">
        <v>0</v>
      </c>
      <c r="J23" s="310">
        <v>0</v>
      </c>
      <c r="K23" s="309">
        <v>0</v>
      </c>
      <c r="L23" s="309">
        <v>11126</v>
      </c>
      <c r="M23" s="309">
        <v>44707</v>
      </c>
      <c r="N23" s="309">
        <v>54954</v>
      </c>
      <c r="O23" s="309">
        <v>5752117</v>
      </c>
      <c r="P23" s="309">
        <v>1493</v>
      </c>
      <c r="Q23" s="309">
        <v>43849</v>
      </c>
      <c r="R23" s="309">
        <v>114722</v>
      </c>
      <c r="S23" s="309">
        <v>12200</v>
      </c>
      <c r="T23" s="309">
        <v>1836593</v>
      </c>
      <c r="U23" s="309">
        <v>1086164</v>
      </c>
      <c r="V23" s="309">
        <v>86465</v>
      </c>
      <c r="W23" s="310">
        <v>498003</v>
      </c>
      <c r="X23" s="309">
        <v>386866</v>
      </c>
      <c r="Y23" s="309">
        <v>669516</v>
      </c>
      <c r="Z23" s="309">
        <v>242714</v>
      </c>
      <c r="AA23" s="309">
        <v>1265000</v>
      </c>
    </row>
    <row r="24" spans="1:27" ht="40.5" customHeight="1">
      <c r="A24" s="361" t="s">
        <v>121</v>
      </c>
      <c r="B24" s="308">
        <v>12454718</v>
      </c>
      <c r="C24" s="309">
        <v>4272916</v>
      </c>
      <c r="D24" s="309">
        <v>61519</v>
      </c>
      <c r="E24" s="309">
        <v>1095</v>
      </c>
      <c r="F24" s="309">
        <v>6862</v>
      </c>
      <c r="G24" s="309">
        <v>7940</v>
      </c>
      <c r="H24" s="309">
        <v>233344</v>
      </c>
      <c r="I24" s="310">
        <v>0</v>
      </c>
      <c r="J24" s="310">
        <v>0</v>
      </c>
      <c r="K24" s="309">
        <v>0</v>
      </c>
      <c r="L24" s="309">
        <v>5287</v>
      </c>
      <c r="M24" s="309">
        <v>31034</v>
      </c>
      <c r="N24" s="309">
        <v>31770</v>
      </c>
      <c r="O24" s="309">
        <v>475783</v>
      </c>
      <c r="P24" s="309">
        <v>1004</v>
      </c>
      <c r="Q24" s="309">
        <v>58781</v>
      </c>
      <c r="R24" s="309">
        <v>193613</v>
      </c>
      <c r="S24" s="309">
        <v>5532</v>
      </c>
      <c r="T24" s="309">
        <v>2776558</v>
      </c>
      <c r="U24" s="309">
        <v>1240090</v>
      </c>
      <c r="V24" s="309">
        <v>11309</v>
      </c>
      <c r="W24" s="310">
        <v>182670</v>
      </c>
      <c r="X24" s="310">
        <v>386086</v>
      </c>
      <c r="Y24" s="309">
        <v>740955</v>
      </c>
      <c r="Z24" s="309">
        <v>268226</v>
      </c>
      <c r="AA24" s="309">
        <v>1462344</v>
      </c>
    </row>
    <row r="25" spans="1:27" ht="40.5" customHeight="1">
      <c r="A25" s="361" t="s">
        <v>120</v>
      </c>
      <c r="B25" s="308">
        <v>13931538</v>
      </c>
      <c r="C25" s="309">
        <v>4743982</v>
      </c>
      <c r="D25" s="309">
        <v>55899</v>
      </c>
      <c r="E25" s="309">
        <v>1218</v>
      </c>
      <c r="F25" s="309">
        <v>7721</v>
      </c>
      <c r="G25" s="309">
        <v>9018</v>
      </c>
      <c r="H25" s="309">
        <v>248335</v>
      </c>
      <c r="I25" s="310">
        <v>37</v>
      </c>
      <c r="J25" s="310">
        <v>0</v>
      </c>
      <c r="K25" s="309">
        <v>0</v>
      </c>
      <c r="L25" s="309">
        <v>4767</v>
      </c>
      <c r="M25" s="309">
        <v>41872</v>
      </c>
      <c r="N25" s="309">
        <v>21633</v>
      </c>
      <c r="O25" s="309">
        <v>35883</v>
      </c>
      <c r="P25" s="309">
        <v>802</v>
      </c>
      <c r="Q25" s="309">
        <v>48404</v>
      </c>
      <c r="R25" s="309">
        <v>46410</v>
      </c>
      <c r="S25" s="309">
        <v>14576</v>
      </c>
      <c r="T25" s="309">
        <v>3354536</v>
      </c>
      <c r="U25" s="309">
        <v>1939431</v>
      </c>
      <c r="V25" s="309">
        <v>55645</v>
      </c>
      <c r="W25" s="310">
        <v>51328</v>
      </c>
      <c r="X25" s="309">
        <v>1510034</v>
      </c>
      <c r="Y25" s="309">
        <v>657793</v>
      </c>
      <c r="Z25" s="309">
        <v>794414</v>
      </c>
      <c r="AA25" s="309">
        <v>287800</v>
      </c>
    </row>
    <row r="26" spans="1:27" ht="40.5" customHeight="1">
      <c r="A26" s="361" t="s">
        <v>119</v>
      </c>
      <c r="B26" s="308">
        <v>12109352</v>
      </c>
      <c r="C26" s="309">
        <v>4134657</v>
      </c>
      <c r="D26" s="309">
        <v>85717</v>
      </c>
      <c r="E26" s="309">
        <v>897</v>
      </c>
      <c r="F26" s="309">
        <v>5654</v>
      </c>
      <c r="G26" s="309">
        <v>6573</v>
      </c>
      <c r="H26" s="309">
        <v>202166</v>
      </c>
      <c r="I26" s="310">
        <v>0</v>
      </c>
      <c r="J26" s="310">
        <v>0</v>
      </c>
      <c r="K26" s="309">
        <v>0</v>
      </c>
      <c r="L26" s="309">
        <v>5870</v>
      </c>
      <c r="M26" s="309">
        <v>28826</v>
      </c>
      <c r="N26" s="309">
        <v>10502</v>
      </c>
      <c r="O26" s="309">
        <v>369566</v>
      </c>
      <c r="P26" s="309">
        <v>938</v>
      </c>
      <c r="Q26" s="309">
        <v>16218</v>
      </c>
      <c r="R26" s="309">
        <v>30486</v>
      </c>
      <c r="S26" s="309">
        <v>13252</v>
      </c>
      <c r="T26" s="309">
        <v>2784565</v>
      </c>
      <c r="U26" s="309">
        <v>2220261</v>
      </c>
      <c r="V26" s="309">
        <v>69018</v>
      </c>
      <c r="W26" s="310">
        <v>31353</v>
      </c>
      <c r="X26" s="309">
        <v>783229</v>
      </c>
      <c r="Y26" s="309">
        <v>314282</v>
      </c>
      <c r="Z26" s="309">
        <v>995322</v>
      </c>
      <c r="AA26" s="309">
        <v>0</v>
      </c>
    </row>
    <row r="27" spans="1:27" ht="40.5" customHeight="1">
      <c r="A27" s="360" t="s">
        <v>118</v>
      </c>
      <c r="B27" s="311">
        <v>13500520</v>
      </c>
      <c r="C27" s="312">
        <v>1865360</v>
      </c>
      <c r="D27" s="312">
        <v>130824</v>
      </c>
      <c r="E27" s="312">
        <v>1454</v>
      </c>
      <c r="F27" s="312">
        <v>9089</v>
      </c>
      <c r="G27" s="312">
        <v>10500</v>
      </c>
      <c r="H27" s="312">
        <v>343795</v>
      </c>
      <c r="I27" s="313">
        <v>17482</v>
      </c>
      <c r="J27" s="313">
        <v>0</v>
      </c>
      <c r="K27" s="312">
        <v>0</v>
      </c>
      <c r="L27" s="312">
        <v>11640</v>
      </c>
      <c r="M27" s="312">
        <v>31546</v>
      </c>
      <c r="N27" s="312">
        <v>39399</v>
      </c>
      <c r="O27" s="312">
        <v>4665862</v>
      </c>
      <c r="P27" s="312">
        <v>1407</v>
      </c>
      <c r="Q27" s="312">
        <v>71972</v>
      </c>
      <c r="R27" s="312">
        <v>127903</v>
      </c>
      <c r="S27" s="312">
        <v>8014</v>
      </c>
      <c r="T27" s="312">
        <v>1861125</v>
      </c>
      <c r="U27" s="312">
        <v>1300240</v>
      </c>
      <c r="V27" s="312">
        <v>38836</v>
      </c>
      <c r="W27" s="312">
        <v>243755</v>
      </c>
      <c r="X27" s="312">
        <v>288866</v>
      </c>
      <c r="Y27" s="312">
        <v>715023</v>
      </c>
      <c r="Z27" s="312">
        <v>766796</v>
      </c>
      <c r="AA27" s="312">
        <v>949632</v>
      </c>
    </row>
    <row r="28" s="358" customFormat="1" ht="16.5" customHeight="1">
      <c r="A28" s="358" t="s">
        <v>319</v>
      </c>
    </row>
    <row r="29" s="358" customFormat="1" ht="16.5" customHeight="1">
      <c r="A29" s="358" t="s">
        <v>320</v>
      </c>
    </row>
    <row r="30" s="358" customFormat="1" ht="16.5" customHeight="1">
      <c r="A30" s="358" t="s">
        <v>299</v>
      </c>
    </row>
    <row r="31" s="358" customFormat="1" ht="27" customHeight="1">
      <c r="A31" s="359" t="s">
        <v>378</v>
      </c>
    </row>
    <row r="33" spans="1:27" ht="13.5">
      <c r="A33" s="357"/>
      <c r="B33" s="356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6"/>
      <c r="X33" s="356"/>
      <c r="Y33" s="356"/>
      <c r="Z33" s="356"/>
      <c r="AA33" s="356"/>
    </row>
  </sheetData>
  <sheetProtection/>
  <hyperlinks>
    <hyperlink ref="A1" location="'16税・財政目次'!A1" display="16　税・財政目次へ＜＜"/>
  </hyperlinks>
  <printOptions/>
  <pageMargins left="0.5905511811023623" right="0.1968503937007874" top="0.3937007874015748" bottom="0" header="0" footer="0"/>
  <pageSetup blackAndWhite="1" horizontalDpi="600" verticalDpi="600" orientation="portrait" paperSize="9" scale="68" r:id="rId1"/>
  <colBreaks count="1" manualBreakCount="1">
    <brk id="11" min="1" max="30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31"/>
  <sheetViews>
    <sheetView showGridLines="0" view="pageBreakPreview" zoomScale="80" zoomScaleNormal="85" zoomScaleSheetLayoutView="80"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5.875" style="389" customWidth="1"/>
    <col min="2" max="16" width="17.50390625" style="389" customWidth="1"/>
    <col min="17" max="17" width="9.00390625" style="389" customWidth="1"/>
    <col min="18" max="18" width="13.25390625" style="389" bestFit="1" customWidth="1"/>
    <col min="19" max="16384" width="9.00390625" style="389" customWidth="1"/>
  </cols>
  <sheetData>
    <row r="1" s="1" customFormat="1" ht="13.5">
      <c r="A1" s="416" t="s">
        <v>169</v>
      </c>
    </row>
    <row r="2" ht="15" customHeight="1">
      <c r="A2" s="415" t="s">
        <v>0</v>
      </c>
    </row>
    <row r="3" spans="1:16" ht="15" customHeight="1">
      <c r="A3" s="639" t="s">
        <v>321</v>
      </c>
      <c r="B3" s="639"/>
      <c r="C3" s="639"/>
      <c r="D3" s="639"/>
      <c r="E3" s="639"/>
      <c r="F3" s="639"/>
      <c r="G3" s="639"/>
      <c r="H3" s="639"/>
      <c r="I3" s="414"/>
      <c r="J3" s="414"/>
      <c r="K3" s="414"/>
      <c r="L3" s="414"/>
      <c r="M3" s="414"/>
      <c r="N3" s="414"/>
      <c r="O3" s="414"/>
      <c r="P3" s="414"/>
    </row>
    <row r="4" spans="1:16" ht="15" customHeight="1">
      <c r="A4" s="393" t="s">
        <v>148</v>
      </c>
      <c r="D4" s="640" t="s">
        <v>334</v>
      </c>
      <c r="E4" s="640"/>
      <c r="P4" s="392" t="s">
        <v>26</v>
      </c>
    </row>
    <row r="5" spans="1:16" ht="9" customHeight="1" thickBot="1">
      <c r="A5" s="393"/>
      <c r="P5" s="392"/>
    </row>
    <row r="6" spans="1:16" s="407" customFormat="1" ht="41.25" customHeight="1" thickTop="1">
      <c r="A6" s="413"/>
      <c r="B6" s="409" t="s">
        <v>45</v>
      </c>
      <c r="C6" s="412" t="s">
        <v>231</v>
      </c>
      <c r="D6" s="412" t="s">
        <v>232</v>
      </c>
      <c r="E6" s="411" t="s">
        <v>233</v>
      </c>
      <c r="F6" s="411" t="s">
        <v>234</v>
      </c>
      <c r="G6" s="411" t="s">
        <v>235</v>
      </c>
      <c r="H6" s="410" t="s">
        <v>236</v>
      </c>
      <c r="I6" s="410" t="s">
        <v>237</v>
      </c>
      <c r="J6" s="410" t="s">
        <v>238</v>
      </c>
      <c r="K6" s="409" t="s">
        <v>239</v>
      </c>
      <c r="L6" s="410" t="s">
        <v>240</v>
      </c>
      <c r="M6" s="410" t="s">
        <v>43</v>
      </c>
      <c r="N6" s="409" t="s">
        <v>241</v>
      </c>
      <c r="O6" s="409" t="s">
        <v>242</v>
      </c>
      <c r="P6" s="408" t="s">
        <v>243</v>
      </c>
    </row>
    <row r="7" spans="1:18" s="393" customFormat="1" ht="40.5" customHeight="1">
      <c r="A7" s="406" t="s">
        <v>305</v>
      </c>
      <c r="B7" s="405">
        <v>377286557</v>
      </c>
      <c r="C7" s="404">
        <v>3182484</v>
      </c>
      <c r="D7" s="404">
        <v>54913111</v>
      </c>
      <c r="E7" s="404">
        <v>123258948</v>
      </c>
      <c r="F7" s="404">
        <v>25555758</v>
      </c>
      <c r="G7" s="404">
        <v>1737006</v>
      </c>
      <c r="H7" s="404">
        <v>24933994</v>
      </c>
      <c r="I7" s="404">
        <v>15187823</v>
      </c>
      <c r="J7" s="404">
        <v>40251588</v>
      </c>
      <c r="K7" s="404">
        <v>13818222</v>
      </c>
      <c r="L7" s="404">
        <v>36731911</v>
      </c>
      <c r="M7" s="404">
        <v>478703</v>
      </c>
      <c r="N7" s="404">
        <v>37234428</v>
      </c>
      <c r="O7" s="404">
        <v>2581</v>
      </c>
      <c r="P7" s="403">
        <v>0</v>
      </c>
      <c r="Q7" s="401"/>
      <c r="R7" s="399"/>
    </row>
    <row r="8" spans="1:18" s="398" customFormat="1" ht="40.5" customHeight="1">
      <c r="A8" s="402" t="s">
        <v>317</v>
      </c>
      <c r="B8" s="314">
        <v>498618139</v>
      </c>
      <c r="C8" s="315">
        <v>3016505</v>
      </c>
      <c r="D8" s="315">
        <v>145446304</v>
      </c>
      <c r="E8" s="315">
        <v>126199027</v>
      </c>
      <c r="F8" s="315">
        <v>27278361</v>
      </c>
      <c r="G8" s="315">
        <v>1564642</v>
      </c>
      <c r="H8" s="315">
        <v>20361223</v>
      </c>
      <c r="I8" s="315">
        <v>19600696</v>
      </c>
      <c r="J8" s="315">
        <v>54359522</v>
      </c>
      <c r="K8" s="315">
        <v>14217258</v>
      </c>
      <c r="L8" s="315">
        <v>45491896</v>
      </c>
      <c r="M8" s="315">
        <v>357448</v>
      </c>
      <c r="N8" s="315">
        <v>40722987</v>
      </c>
      <c r="O8" s="315">
        <v>2270</v>
      </c>
      <c r="P8" s="316">
        <v>0</v>
      </c>
      <c r="Q8" s="401"/>
      <c r="R8" s="399"/>
    </row>
    <row r="9" spans="1:18" s="398" customFormat="1" ht="40.5" customHeight="1">
      <c r="A9" s="400" t="s">
        <v>401</v>
      </c>
      <c r="B9" s="314">
        <v>438591805</v>
      </c>
      <c r="C9" s="315">
        <v>3021544</v>
      </c>
      <c r="D9" s="315">
        <v>75773677</v>
      </c>
      <c r="E9" s="315">
        <v>143046384</v>
      </c>
      <c r="F9" s="315">
        <v>32787864</v>
      </c>
      <c r="G9" s="315">
        <v>1661081</v>
      </c>
      <c r="H9" s="315">
        <v>20388117</v>
      </c>
      <c r="I9" s="315">
        <v>19192798</v>
      </c>
      <c r="J9" s="315">
        <v>49986306</v>
      </c>
      <c r="K9" s="315">
        <v>14017395</v>
      </c>
      <c r="L9" s="315">
        <v>40258373</v>
      </c>
      <c r="M9" s="315">
        <v>793263</v>
      </c>
      <c r="N9" s="315">
        <v>37663027</v>
      </c>
      <c r="O9" s="315">
        <v>1976</v>
      </c>
      <c r="P9" s="316">
        <v>0</v>
      </c>
      <c r="R9" s="399"/>
    </row>
    <row r="10" spans="1:16" s="393" customFormat="1" ht="40.5" customHeight="1">
      <c r="A10" s="397"/>
      <c r="B10" s="164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6"/>
    </row>
    <row r="11" spans="1:16" s="393" customFormat="1" ht="40.5" customHeight="1">
      <c r="A11" s="396" t="s">
        <v>133</v>
      </c>
      <c r="B11" s="164">
        <v>121633662</v>
      </c>
      <c r="C11" s="165">
        <v>654038</v>
      </c>
      <c r="D11" s="165">
        <v>11617450</v>
      </c>
      <c r="E11" s="165">
        <v>50475402</v>
      </c>
      <c r="F11" s="165">
        <v>8485851</v>
      </c>
      <c r="G11" s="165">
        <v>479364</v>
      </c>
      <c r="H11" s="165">
        <v>3621732</v>
      </c>
      <c r="I11" s="165">
        <v>3169518</v>
      </c>
      <c r="J11" s="165">
        <v>16336535</v>
      </c>
      <c r="K11" s="165">
        <v>3385435</v>
      </c>
      <c r="L11" s="165">
        <v>9599679</v>
      </c>
      <c r="M11" s="166">
        <v>399662</v>
      </c>
      <c r="N11" s="166">
        <v>13408996</v>
      </c>
      <c r="O11" s="166">
        <v>0</v>
      </c>
      <c r="P11" s="166">
        <v>0</v>
      </c>
    </row>
    <row r="12" spans="1:16" s="393" customFormat="1" ht="40.5" customHeight="1">
      <c r="A12" s="396" t="s">
        <v>132</v>
      </c>
      <c r="B12" s="164">
        <v>44686519</v>
      </c>
      <c r="C12" s="165">
        <v>272397</v>
      </c>
      <c r="D12" s="165">
        <v>15880253</v>
      </c>
      <c r="E12" s="165">
        <v>11596377</v>
      </c>
      <c r="F12" s="165">
        <v>3633820</v>
      </c>
      <c r="G12" s="165">
        <v>138301</v>
      </c>
      <c r="H12" s="166">
        <v>517012</v>
      </c>
      <c r="I12" s="165">
        <v>1564940</v>
      </c>
      <c r="J12" s="165">
        <v>4268969</v>
      </c>
      <c r="K12" s="165">
        <v>1065103</v>
      </c>
      <c r="L12" s="165">
        <v>3737004</v>
      </c>
      <c r="M12" s="166">
        <v>0</v>
      </c>
      <c r="N12" s="166">
        <v>2012343</v>
      </c>
      <c r="O12" s="166">
        <v>0</v>
      </c>
      <c r="P12" s="166">
        <v>0</v>
      </c>
    </row>
    <row r="13" spans="1:16" s="393" customFormat="1" ht="40.5" customHeight="1">
      <c r="A13" s="396" t="s">
        <v>131</v>
      </c>
      <c r="B13" s="164">
        <v>18981776</v>
      </c>
      <c r="C13" s="165">
        <v>171296</v>
      </c>
      <c r="D13" s="165">
        <v>3915398</v>
      </c>
      <c r="E13" s="165">
        <v>5603988</v>
      </c>
      <c r="F13" s="165">
        <v>2102908</v>
      </c>
      <c r="G13" s="166">
        <v>169640</v>
      </c>
      <c r="H13" s="166">
        <v>765467</v>
      </c>
      <c r="I13" s="165">
        <v>597516</v>
      </c>
      <c r="J13" s="165">
        <v>1982238</v>
      </c>
      <c r="K13" s="165">
        <v>579324</v>
      </c>
      <c r="L13" s="165">
        <v>1360237</v>
      </c>
      <c r="M13" s="166">
        <v>0</v>
      </c>
      <c r="N13" s="166">
        <v>1733764</v>
      </c>
      <c r="O13" s="166">
        <v>0</v>
      </c>
      <c r="P13" s="166">
        <v>0</v>
      </c>
    </row>
    <row r="14" spans="1:16" s="393" customFormat="1" ht="40.5" customHeight="1">
      <c r="A14" s="396" t="s">
        <v>130</v>
      </c>
      <c r="B14" s="164">
        <v>19407678</v>
      </c>
      <c r="C14" s="165">
        <v>177680</v>
      </c>
      <c r="D14" s="165">
        <v>2878394</v>
      </c>
      <c r="E14" s="165">
        <v>5971356</v>
      </c>
      <c r="F14" s="165">
        <v>1509210</v>
      </c>
      <c r="G14" s="166">
        <v>130146</v>
      </c>
      <c r="H14" s="166">
        <v>1400208</v>
      </c>
      <c r="I14" s="165">
        <v>1072538</v>
      </c>
      <c r="J14" s="165">
        <v>2226985</v>
      </c>
      <c r="K14" s="165">
        <v>670946</v>
      </c>
      <c r="L14" s="165">
        <v>1822740</v>
      </c>
      <c r="M14" s="166">
        <v>45951</v>
      </c>
      <c r="N14" s="166">
        <v>1501524</v>
      </c>
      <c r="O14" s="166">
        <v>0</v>
      </c>
      <c r="P14" s="166">
        <v>0</v>
      </c>
    </row>
    <row r="15" spans="1:16" s="393" customFormat="1" ht="40.5" customHeight="1">
      <c r="A15" s="396" t="s">
        <v>129</v>
      </c>
      <c r="B15" s="164">
        <v>13931945</v>
      </c>
      <c r="C15" s="165">
        <v>154604</v>
      </c>
      <c r="D15" s="165">
        <v>2483737</v>
      </c>
      <c r="E15" s="165">
        <v>4146082</v>
      </c>
      <c r="F15" s="165">
        <v>827794</v>
      </c>
      <c r="G15" s="166">
        <v>114144</v>
      </c>
      <c r="H15" s="166">
        <v>771696</v>
      </c>
      <c r="I15" s="165">
        <v>927619</v>
      </c>
      <c r="J15" s="165">
        <v>1351428</v>
      </c>
      <c r="K15" s="165">
        <v>492706</v>
      </c>
      <c r="L15" s="165">
        <v>1477622</v>
      </c>
      <c r="M15" s="166">
        <v>145</v>
      </c>
      <c r="N15" s="166">
        <v>1184368</v>
      </c>
      <c r="O15" s="166">
        <v>0</v>
      </c>
      <c r="P15" s="166">
        <v>0</v>
      </c>
    </row>
    <row r="16" spans="1:16" s="393" customFormat="1" ht="40.5" customHeight="1">
      <c r="A16" s="396" t="s">
        <v>244</v>
      </c>
      <c r="B16" s="164">
        <v>29162614</v>
      </c>
      <c r="C16" s="165">
        <v>220826</v>
      </c>
      <c r="D16" s="165">
        <v>4180138</v>
      </c>
      <c r="E16" s="165">
        <v>11740287</v>
      </c>
      <c r="F16" s="165">
        <v>2384882</v>
      </c>
      <c r="G16" s="165">
        <v>111729</v>
      </c>
      <c r="H16" s="166">
        <v>981488</v>
      </c>
      <c r="I16" s="165">
        <v>657430</v>
      </c>
      <c r="J16" s="165">
        <v>2824214</v>
      </c>
      <c r="K16" s="165">
        <v>861132</v>
      </c>
      <c r="L16" s="165">
        <v>2652215</v>
      </c>
      <c r="M16" s="166">
        <v>0</v>
      </c>
      <c r="N16" s="166">
        <v>2548273</v>
      </c>
      <c r="O16" s="166">
        <v>0</v>
      </c>
      <c r="P16" s="166">
        <v>0</v>
      </c>
    </row>
    <row r="17" spans="1:16" s="393" customFormat="1" ht="40.5" customHeight="1">
      <c r="A17" s="396" t="s">
        <v>128</v>
      </c>
      <c r="B17" s="164">
        <v>17604285</v>
      </c>
      <c r="C17" s="165">
        <v>166613</v>
      </c>
      <c r="D17" s="165">
        <v>2979217</v>
      </c>
      <c r="E17" s="165">
        <v>5124732</v>
      </c>
      <c r="F17" s="165">
        <v>933470</v>
      </c>
      <c r="G17" s="165">
        <v>30160</v>
      </c>
      <c r="H17" s="166">
        <v>789155</v>
      </c>
      <c r="I17" s="165">
        <v>534894</v>
      </c>
      <c r="J17" s="165">
        <v>3343548</v>
      </c>
      <c r="K17" s="165">
        <v>531265</v>
      </c>
      <c r="L17" s="165">
        <v>1618336</v>
      </c>
      <c r="M17" s="166">
        <v>39259</v>
      </c>
      <c r="N17" s="166">
        <v>1513636</v>
      </c>
      <c r="O17" s="166">
        <v>0</v>
      </c>
      <c r="P17" s="166">
        <v>0</v>
      </c>
    </row>
    <row r="18" spans="1:16" s="393" customFormat="1" ht="40.5" customHeight="1">
      <c r="A18" s="396" t="s">
        <v>127</v>
      </c>
      <c r="B18" s="164">
        <v>40532983</v>
      </c>
      <c r="C18" s="165">
        <v>243437</v>
      </c>
      <c r="D18" s="165">
        <v>5698919</v>
      </c>
      <c r="E18" s="165">
        <v>13599871</v>
      </c>
      <c r="F18" s="165">
        <v>2720389</v>
      </c>
      <c r="G18" s="165">
        <v>157930</v>
      </c>
      <c r="H18" s="166">
        <v>1268654</v>
      </c>
      <c r="I18" s="165">
        <v>2407444</v>
      </c>
      <c r="J18" s="165">
        <v>4575248</v>
      </c>
      <c r="K18" s="165">
        <v>1341089</v>
      </c>
      <c r="L18" s="165">
        <v>4425588</v>
      </c>
      <c r="M18" s="166">
        <v>17339</v>
      </c>
      <c r="N18" s="166">
        <v>4077075</v>
      </c>
      <c r="O18" s="166">
        <v>0</v>
      </c>
      <c r="P18" s="166">
        <v>0</v>
      </c>
    </row>
    <row r="19" spans="1:16" s="393" customFormat="1" ht="40.5" customHeight="1">
      <c r="A19" s="396" t="s">
        <v>126</v>
      </c>
      <c r="B19" s="164">
        <v>47380415</v>
      </c>
      <c r="C19" s="165">
        <v>275337</v>
      </c>
      <c r="D19" s="165">
        <v>8583675</v>
      </c>
      <c r="E19" s="165">
        <v>15989820</v>
      </c>
      <c r="F19" s="165">
        <v>3289230</v>
      </c>
      <c r="G19" s="166">
        <v>79268</v>
      </c>
      <c r="H19" s="166">
        <v>2540197</v>
      </c>
      <c r="I19" s="165">
        <v>1872026</v>
      </c>
      <c r="J19" s="165">
        <v>3377046</v>
      </c>
      <c r="K19" s="165">
        <v>1600549</v>
      </c>
      <c r="L19" s="165">
        <v>5717309</v>
      </c>
      <c r="M19" s="166">
        <v>10403</v>
      </c>
      <c r="N19" s="166">
        <v>4045555</v>
      </c>
      <c r="O19" s="166">
        <v>0</v>
      </c>
      <c r="P19" s="166">
        <v>0</v>
      </c>
    </row>
    <row r="20" spans="1:16" s="393" customFormat="1" ht="40.5" customHeight="1">
      <c r="A20" s="396" t="s">
        <v>125</v>
      </c>
      <c r="B20" s="164">
        <v>9836153</v>
      </c>
      <c r="C20" s="165">
        <v>86866</v>
      </c>
      <c r="D20" s="165">
        <v>1751767</v>
      </c>
      <c r="E20" s="165">
        <v>3096115</v>
      </c>
      <c r="F20" s="165">
        <v>712774</v>
      </c>
      <c r="G20" s="166">
        <v>28100</v>
      </c>
      <c r="H20" s="166">
        <v>541982</v>
      </c>
      <c r="I20" s="165">
        <v>246659</v>
      </c>
      <c r="J20" s="165">
        <v>1068574</v>
      </c>
      <c r="K20" s="165">
        <v>349418</v>
      </c>
      <c r="L20" s="165">
        <v>1043646</v>
      </c>
      <c r="M20" s="166">
        <v>4822</v>
      </c>
      <c r="N20" s="166">
        <v>905430</v>
      </c>
      <c r="O20" s="166">
        <v>0</v>
      </c>
      <c r="P20" s="166">
        <v>0</v>
      </c>
    </row>
    <row r="21" spans="1:16" s="393" customFormat="1" ht="40.5" customHeight="1">
      <c r="A21" s="396" t="s">
        <v>124</v>
      </c>
      <c r="B21" s="164">
        <v>3356343</v>
      </c>
      <c r="C21" s="165">
        <v>51637</v>
      </c>
      <c r="D21" s="165">
        <v>651891</v>
      </c>
      <c r="E21" s="165">
        <v>487743</v>
      </c>
      <c r="F21" s="165">
        <v>186855</v>
      </c>
      <c r="G21" s="166">
        <v>2750</v>
      </c>
      <c r="H21" s="166">
        <v>542809</v>
      </c>
      <c r="I21" s="165">
        <v>196152</v>
      </c>
      <c r="J21" s="165">
        <v>451859</v>
      </c>
      <c r="K21" s="165">
        <v>89112</v>
      </c>
      <c r="L21" s="165">
        <v>260874</v>
      </c>
      <c r="M21" s="166">
        <v>1776</v>
      </c>
      <c r="N21" s="166">
        <v>432885</v>
      </c>
      <c r="O21" s="166">
        <v>0</v>
      </c>
      <c r="P21" s="166">
        <v>0</v>
      </c>
    </row>
    <row r="22" spans="1:16" s="393" customFormat="1" ht="40.5" customHeight="1">
      <c r="A22" s="396" t="s">
        <v>123</v>
      </c>
      <c r="B22" s="164">
        <v>9885258</v>
      </c>
      <c r="C22" s="165">
        <v>84024</v>
      </c>
      <c r="D22" s="165">
        <v>1560877</v>
      </c>
      <c r="E22" s="165">
        <v>1961227</v>
      </c>
      <c r="F22" s="165">
        <v>646281</v>
      </c>
      <c r="G22" s="166">
        <v>18000</v>
      </c>
      <c r="H22" s="166">
        <v>752574</v>
      </c>
      <c r="I22" s="165">
        <v>1029346</v>
      </c>
      <c r="J22" s="165">
        <v>1589189</v>
      </c>
      <c r="K22" s="165">
        <v>329964</v>
      </c>
      <c r="L22" s="165">
        <v>1205837</v>
      </c>
      <c r="M22" s="166">
        <v>18096</v>
      </c>
      <c r="N22" s="166">
        <v>689843</v>
      </c>
      <c r="O22" s="166">
        <v>0</v>
      </c>
      <c r="P22" s="166">
        <v>0</v>
      </c>
    </row>
    <row r="23" spans="1:16" s="393" customFormat="1" ht="40.5" customHeight="1">
      <c r="A23" s="396" t="s">
        <v>122</v>
      </c>
      <c r="B23" s="164">
        <v>14316478</v>
      </c>
      <c r="C23" s="165">
        <v>95357</v>
      </c>
      <c r="D23" s="165">
        <v>2641680</v>
      </c>
      <c r="E23" s="165">
        <v>3627234</v>
      </c>
      <c r="F23" s="165">
        <v>1173341</v>
      </c>
      <c r="G23" s="166">
        <v>48873</v>
      </c>
      <c r="H23" s="166">
        <v>766921</v>
      </c>
      <c r="I23" s="165">
        <v>848653</v>
      </c>
      <c r="J23" s="165">
        <v>1301663</v>
      </c>
      <c r="K23" s="165">
        <v>831230</v>
      </c>
      <c r="L23" s="165">
        <v>1523432</v>
      </c>
      <c r="M23" s="166">
        <v>190604</v>
      </c>
      <c r="N23" s="166">
        <v>1267490</v>
      </c>
      <c r="O23" s="166">
        <v>0</v>
      </c>
      <c r="P23" s="166">
        <v>0</v>
      </c>
    </row>
    <row r="24" spans="1:16" s="393" customFormat="1" ht="40.5" customHeight="1">
      <c r="A24" s="396" t="s">
        <v>121</v>
      </c>
      <c r="B24" s="164">
        <v>11200637</v>
      </c>
      <c r="C24" s="165">
        <v>92228</v>
      </c>
      <c r="D24" s="165">
        <v>2727994</v>
      </c>
      <c r="E24" s="165">
        <v>1788566</v>
      </c>
      <c r="F24" s="165">
        <v>1071068</v>
      </c>
      <c r="G24" s="166">
        <v>35440</v>
      </c>
      <c r="H24" s="166">
        <v>1061637</v>
      </c>
      <c r="I24" s="165">
        <v>1000638</v>
      </c>
      <c r="J24" s="165">
        <v>1069574</v>
      </c>
      <c r="K24" s="165">
        <v>818552</v>
      </c>
      <c r="L24" s="165">
        <v>1011290</v>
      </c>
      <c r="M24" s="166">
        <v>0</v>
      </c>
      <c r="N24" s="166">
        <v>523650</v>
      </c>
      <c r="O24" s="166">
        <v>0</v>
      </c>
      <c r="P24" s="166">
        <v>0</v>
      </c>
    </row>
    <row r="25" spans="1:16" s="393" customFormat="1" ht="40.5" customHeight="1">
      <c r="A25" s="396" t="s">
        <v>120</v>
      </c>
      <c r="B25" s="164">
        <v>13016118</v>
      </c>
      <c r="C25" s="165">
        <v>94749</v>
      </c>
      <c r="D25" s="165">
        <v>2613640</v>
      </c>
      <c r="E25" s="165">
        <v>3331421</v>
      </c>
      <c r="F25" s="165">
        <v>883582</v>
      </c>
      <c r="G25" s="166">
        <v>45063</v>
      </c>
      <c r="H25" s="166">
        <v>1724312</v>
      </c>
      <c r="I25" s="165">
        <v>595017</v>
      </c>
      <c r="J25" s="165">
        <v>2123894</v>
      </c>
      <c r="K25" s="165">
        <v>331062</v>
      </c>
      <c r="L25" s="165">
        <v>968270</v>
      </c>
      <c r="M25" s="166">
        <v>0</v>
      </c>
      <c r="N25" s="166">
        <v>303132</v>
      </c>
      <c r="O25" s="166">
        <v>1976</v>
      </c>
      <c r="P25" s="166">
        <v>0</v>
      </c>
    </row>
    <row r="26" spans="1:16" s="393" customFormat="1" ht="40.5" customHeight="1">
      <c r="A26" s="396" t="s">
        <v>119</v>
      </c>
      <c r="B26" s="164">
        <v>11142276</v>
      </c>
      <c r="C26" s="165">
        <v>95144</v>
      </c>
      <c r="D26" s="165">
        <v>2188569</v>
      </c>
      <c r="E26" s="165">
        <v>1939198</v>
      </c>
      <c r="F26" s="165">
        <v>868282</v>
      </c>
      <c r="G26" s="166">
        <v>49734</v>
      </c>
      <c r="H26" s="166">
        <v>1457057</v>
      </c>
      <c r="I26" s="165">
        <v>1761423</v>
      </c>
      <c r="J26" s="165">
        <v>1166794</v>
      </c>
      <c r="K26" s="165">
        <v>336914</v>
      </c>
      <c r="L26" s="165">
        <v>1003516</v>
      </c>
      <c r="M26" s="166">
        <v>65206</v>
      </c>
      <c r="N26" s="166">
        <v>210439</v>
      </c>
      <c r="O26" s="166">
        <v>0</v>
      </c>
      <c r="P26" s="166">
        <v>0</v>
      </c>
    </row>
    <row r="27" spans="1:16" s="393" customFormat="1" ht="40.5" customHeight="1">
      <c r="A27" s="395" t="s">
        <v>118</v>
      </c>
      <c r="B27" s="317">
        <v>12516665</v>
      </c>
      <c r="C27" s="318">
        <v>85311</v>
      </c>
      <c r="D27" s="318">
        <v>3420078</v>
      </c>
      <c r="E27" s="318">
        <v>2566965</v>
      </c>
      <c r="F27" s="318">
        <v>1358127</v>
      </c>
      <c r="G27" s="319">
        <v>22439</v>
      </c>
      <c r="H27" s="319">
        <v>885216</v>
      </c>
      <c r="I27" s="318">
        <v>710985</v>
      </c>
      <c r="J27" s="318">
        <v>928548</v>
      </c>
      <c r="K27" s="318">
        <v>403594</v>
      </c>
      <c r="L27" s="318">
        <v>830778</v>
      </c>
      <c r="M27" s="319">
        <v>0</v>
      </c>
      <c r="N27" s="319">
        <v>1304624</v>
      </c>
      <c r="O27" s="319">
        <v>0</v>
      </c>
      <c r="P27" s="319">
        <v>0</v>
      </c>
    </row>
    <row r="28" s="393" customFormat="1" ht="23.25" customHeight="1">
      <c r="A28" s="394" t="s">
        <v>379</v>
      </c>
    </row>
    <row r="30" spans="1:16" ht="13.5">
      <c r="A30" s="392"/>
      <c r="B30" s="391"/>
      <c r="C30" s="391"/>
      <c r="D30" s="391"/>
      <c r="E30" s="391"/>
      <c r="F30" s="391"/>
      <c r="G30" s="391"/>
      <c r="H30" s="391"/>
      <c r="I30" s="391"/>
      <c r="J30" s="391"/>
      <c r="K30" s="391"/>
      <c r="L30" s="391"/>
      <c r="M30" s="391"/>
      <c r="N30" s="391"/>
      <c r="O30" s="391"/>
      <c r="P30" s="391"/>
    </row>
    <row r="31" spans="2:16" ht="13.5">
      <c r="B31" s="390"/>
      <c r="C31" s="390"/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0"/>
      <c r="O31" s="390"/>
      <c r="P31" s="390"/>
    </row>
  </sheetData>
  <sheetProtection/>
  <hyperlinks>
    <hyperlink ref="A1" location="'16税・財政目次'!A1" display="16　税・財政目次へ＜＜"/>
  </hyperlinks>
  <printOptions/>
  <pageMargins left="0.5905511811023623" right="0" top="0.5905511811023623" bottom="0" header="0" footer="0"/>
  <pageSetup blackAndWhite="1" horizontalDpi="600" verticalDpi="600" orientation="portrait" paperSize="9" scale="60" r:id="rId1"/>
  <colBreaks count="1" manualBreakCount="1">
    <brk id="8" min="1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showGridLines="0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19.50390625" style="4" customWidth="1"/>
    <col min="2" max="4" width="15.125" style="4" bestFit="1" customWidth="1"/>
    <col min="5" max="5" width="13.125" style="4" bestFit="1" customWidth="1"/>
    <col min="6" max="6" width="14.125" style="4" bestFit="1" customWidth="1"/>
    <col min="7" max="7" width="15.125" style="4" bestFit="1" customWidth="1"/>
    <col min="8" max="8" width="15.00390625" style="4" bestFit="1" customWidth="1"/>
    <col min="9" max="9" width="14.125" style="4" bestFit="1" customWidth="1"/>
    <col min="10" max="16384" width="9.00390625" style="4" customWidth="1"/>
  </cols>
  <sheetData>
    <row r="1" ht="13.5">
      <c r="A1" s="42" t="s">
        <v>169</v>
      </c>
    </row>
    <row r="2" ht="13.5">
      <c r="A2" s="5" t="s">
        <v>0</v>
      </c>
    </row>
    <row r="3" spans="1:2" ht="24" customHeight="1">
      <c r="A3" s="5"/>
      <c r="B3" s="245" t="s">
        <v>381</v>
      </c>
    </row>
    <row r="4" spans="1:6" ht="17.25">
      <c r="A4" s="427" t="s">
        <v>226</v>
      </c>
      <c r="B4" s="427"/>
      <c r="C4" s="427"/>
      <c r="D4" s="427"/>
      <c r="E4" s="427"/>
      <c r="F4" s="427"/>
    </row>
    <row r="5" spans="1:6" ht="13.5">
      <c r="A5" s="65"/>
      <c r="B5" s="65"/>
      <c r="C5" s="65"/>
      <c r="D5" s="65"/>
      <c r="E5" s="65"/>
      <c r="F5" s="9" t="s">
        <v>57</v>
      </c>
    </row>
    <row r="6" spans="1:5" ht="6" customHeight="1" thickBot="1">
      <c r="A6" s="8"/>
      <c r="B6" s="8"/>
      <c r="C6" s="8"/>
      <c r="D6" s="8"/>
      <c r="E6" s="8"/>
    </row>
    <row r="7" spans="1:6" s="18" customFormat="1" ht="17.25" customHeight="1" thickTop="1">
      <c r="A7" s="23"/>
      <c r="B7" s="24" t="s">
        <v>56</v>
      </c>
      <c r="C7" s="24" t="s">
        <v>3</v>
      </c>
      <c r="D7" s="24" t="s">
        <v>6</v>
      </c>
      <c r="E7" s="24" t="s">
        <v>29</v>
      </c>
      <c r="F7" s="25" t="s">
        <v>7</v>
      </c>
    </row>
    <row r="8" spans="1:9" s="18" customFormat="1" ht="17.25" customHeight="1">
      <c r="A8" s="26" t="s">
        <v>305</v>
      </c>
      <c r="B8" s="27">
        <v>507142753447</v>
      </c>
      <c r="C8" s="27">
        <v>473026410981</v>
      </c>
      <c r="D8" s="27">
        <v>462874673568</v>
      </c>
      <c r="E8" s="27">
        <v>111085215</v>
      </c>
      <c r="F8" s="27">
        <v>10040652198</v>
      </c>
      <c r="G8" s="62"/>
      <c r="H8" s="62"/>
      <c r="I8" s="64"/>
    </row>
    <row r="9" spans="1:9" s="30" customFormat="1" ht="17.25" customHeight="1">
      <c r="A9" s="31">
        <v>2</v>
      </c>
      <c r="B9" s="167">
        <v>619583268873</v>
      </c>
      <c r="C9" s="167">
        <v>551730445277</v>
      </c>
      <c r="D9" s="167">
        <v>541282050235</v>
      </c>
      <c r="E9" s="167">
        <v>78994894</v>
      </c>
      <c r="F9" s="167">
        <v>10369400148</v>
      </c>
      <c r="G9" s="62"/>
      <c r="H9" s="62"/>
      <c r="I9" s="64"/>
    </row>
    <row r="10" spans="1:9" s="30" customFormat="1" ht="17.25" customHeight="1">
      <c r="A10" s="39">
        <v>3</v>
      </c>
      <c r="B10" s="172">
        <f>SUM(B12:B26)</f>
        <v>704290427448</v>
      </c>
      <c r="C10" s="172">
        <f>SUM(C12:C26)</f>
        <v>605853880125</v>
      </c>
      <c r="D10" s="172">
        <f>SUM(D12:D26)</f>
        <v>595684203441</v>
      </c>
      <c r="E10" s="172">
        <f>SUM(E12:E26)</f>
        <v>72836135</v>
      </c>
      <c r="F10" s="172">
        <f>SUM(F12:F26)</f>
        <v>10096840549</v>
      </c>
      <c r="G10" s="62"/>
      <c r="H10" s="62"/>
      <c r="I10" s="64"/>
    </row>
    <row r="11" spans="1:6" s="18" customFormat="1" ht="17.25" customHeight="1">
      <c r="A11" s="28"/>
      <c r="B11" s="167"/>
      <c r="C11" s="167"/>
      <c r="D11" s="167"/>
      <c r="E11" s="167"/>
      <c r="F11" s="167"/>
    </row>
    <row r="12" spans="1:9" s="18" customFormat="1" ht="17.25" customHeight="1">
      <c r="A12" s="28" t="s">
        <v>195</v>
      </c>
      <c r="B12" s="167">
        <v>121249729000</v>
      </c>
      <c r="C12" s="167">
        <v>130057701020</v>
      </c>
      <c r="D12" s="167">
        <v>129021800163</v>
      </c>
      <c r="E12" s="167">
        <v>68871884</v>
      </c>
      <c r="F12" s="168">
        <v>967028973</v>
      </c>
      <c r="G12" s="62"/>
      <c r="H12" s="62"/>
      <c r="I12" s="64"/>
    </row>
    <row r="13" spans="1:9" s="18" customFormat="1" ht="17.25" customHeight="1">
      <c r="A13" s="28" t="s">
        <v>55</v>
      </c>
      <c r="B13" s="167">
        <v>37185418000</v>
      </c>
      <c r="C13" s="167">
        <v>37185393914</v>
      </c>
      <c r="D13" s="167">
        <v>37185393914</v>
      </c>
      <c r="E13" s="168">
        <v>0</v>
      </c>
      <c r="F13" s="168">
        <v>0</v>
      </c>
      <c r="G13" s="62"/>
      <c r="H13" s="62"/>
      <c r="I13" s="64"/>
    </row>
    <row r="14" spans="1:9" s="18" customFormat="1" ht="17.25" customHeight="1">
      <c r="A14" s="28" t="s">
        <v>54</v>
      </c>
      <c r="B14" s="167">
        <v>14056144000</v>
      </c>
      <c r="C14" s="167">
        <v>14177540006</v>
      </c>
      <c r="D14" s="167">
        <v>14177540006</v>
      </c>
      <c r="E14" s="168">
        <v>0</v>
      </c>
      <c r="F14" s="168">
        <v>0</v>
      </c>
      <c r="G14" s="62"/>
      <c r="H14" s="62"/>
      <c r="I14" s="64"/>
    </row>
    <row r="15" spans="1:9" s="18" customFormat="1" ht="17.25" customHeight="1">
      <c r="A15" s="28" t="s">
        <v>53</v>
      </c>
      <c r="B15" s="167">
        <v>526366000</v>
      </c>
      <c r="C15" s="167">
        <v>526366000</v>
      </c>
      <c r="D15" s="167">
        <v>526366000</v>
      </c>
      <c r="E15" s="168">
        <v>0</v>
      </c>
      <c r="F15" s="168">
        <v>0</v>
      </c>
      <c r="G15" s="62"/>
      <c r="H15" s="62"/>
      <c r="I15" s="64"/>
    </row>
    <row r="16" spans="1:9" s="18" customFormat="1" ht="17.25" customHeight="1">
      <c r="A16" s="28" t="s">
        <v>52</v>
      </c>
      <c r="B16" s="167">
        <v>146052188000</v>
      </c>
      <c r="C16" s="167">
        <v>146793553000</v>
      </c>
      <c r="D16" s="167">
        <v>146793553000</v>
      </c>
      <c r="E16" s="168">
        <v>0</v>
      </c>
      <c r="F16" s="168">
        <v>0</v>
      </c>
      <c r="G16" s="62"/>
      <c r="H16" s="62"/>
      <c r="I16" s="64"/>
    </row>
    <row r="17" spans="1:9" s="18" customFormat="1" ht="17.25" customHeight="1">
      <c r="A17" s="71" t="s">
        <v>51</v>
      </c>
      <c r="B17" s="167">
        <v>200000000</v>
      </c>
      <c r="C17" s="167">
        <v>173802000</v>
      </c>
      <c r="D17" s="167">
        <v>173802000</v>
      </c>
      <c r="E17" s="168">
        <v>0</v>
      </c>
      <c r="F17" s="168">
        <v>0</v>
      </c>
      <c r="G17" s="62"/>
      <c r="H17" s="62"/>
      <c r="I17" s="64"/>
    </row>
    <row r="18" spans="1:9" s="18" customFormat="1" ht="17.25" customHeight="1">
      <c r="A18" s="28" t="s">
        <v>50</v>
      </c>
      <c r="B18" s="167">
        <v>5321505641</v>
      </c>
      <c r="C18" s="167">
        <v>3750114137</v>
      </c>
      <c r="D18" s="167">
        <v>3702340122</v>
      </c>
      <c r="E18" s="168">
        <v>2794558</v>
      </c>
      <c r="F18" s="168">
        <v>44979457</v>
      </c>
      <c r="G18" s="62"/>
      <c r="H18" s="62"/>
      <c r="I18" s="64"/>
    </row>
    <row r="19" spans="1:9" s="18" customFormat="1" ht="17.25" customHeight="1">
      <c r="A19" s="28" t="s">
        <v>49</v>
      </c>
      <c r="B19" s="167">
        <v>5053022000</v>
      </c>
      <c r="C19" s="167">
        <v>5133765837</v>
      </c>
      <c r="D19" s="167">
        <v>5011290557</v>
      </c>
      <c r="E19" s="168">
        <v>0</v>
      </c>
      <c r="F19" s="168">
        <v>122475280</v>
      </c>
      <c r="G19" s="62"/>
      <c r="H19" s="62"/>
      <c r="I19" s="64"/>
    </row>
    <row r="20" spans="1:9" s="18" customFormat="1" ht="17.25" customHeight="1">
      <c r="A20" s="28" t="s">
        <v>48</v>
      </c>
      <c r="B20" s="167">
        <v>175269390177</v>
      </c>
      <c r="C20" s="167">
        <v>108573152282</v>
      </c>
      <c r="D20" s="167">
        <v>108573152282</v>
      </c>
      <c r="E20" s="168">
        <v>0</v>
      </c>
      <c r="F20" s="168">
        <v>0</v>
      </c>
      <c r="G20" s="62"/>
      <c r="H20" s="62"/>
      <c r="I20" s="64"/>
    </row>
    <row r="21" spans="1:9" s="18" customFormat="1" ht="17.25" customHeight="1">
      <c r="A21" s="28" t="s">
        <v>196</v>
      </c>
      <c r="B21" s="167">
        <v>1186055000</v>
      </c>
      <c r="C21" s="167">
        <v>1216675177</v>
      </c>
      <c r="D21" s="167">
        <v>1216675177</v>
      </c>
      <c r="E21" s="168">
        <v>0</v>
      </c>
      <c r="F21" s="168">
        <v>0</v>
      </c>
      <c r="G21" s="62"/>
      <c r="H21" s="62"/>
      <c r="I21" s="64"/>
    </row>
    <row r="22" spans="1:9" s="18" customFormat="1" ht="17.25" customHeight="1">
      <c r="A22" s="28" t="s">
        <v>197</v>
      </c>
      <c r="B22" s="167">
        <v>154668000</v>
      </c>
      <c r="C22" s="167">
        <v>150704086</v>
      </c>
      <c r="D22" s="167">
        <v>150704086</v>
      </c>
      <c r="E22" s="168">
        <v>0</v>
      </c>
      <c r="F22" s="168">
        <v>0</v>
      </c>
      <c r="G22" s="62"/>
      <c r="H22" s="62"/>
      <c r="I22" s="64"/>
    </row>
    <row r="23" spans="1:9" s="18" customFormat="1" ht="17.25" customHeight="1">
      <c r="A23" s="28" t="s">
        <v>198</v>
      </c>
      <c r="B23" s="167">
        <v>10129075352</v>
      </c>
      <c r="C23" s="167">
        <v>6824537464</v>
      </c>
      <c r="D23" s="167">
        <v>6824537464</v>
      </c>
      <c r="E23" s="168">
        <v>0</v>
      </c>
      <c r="F23" s="168">
        <v>0</v>
      </c>
      <c r="G23" s="62"/>
      <c r="H23" s="62"/>
      <c r="I23" s="64"/>
    </row>
    <row r="24" spans="1:9" s="18" customFormat="1" ht="17.25" customHeight="1">
      <c r="A24" s="28" t="s">
        <v>199</v>
      </c>
      <c r="B24" s="167">
        <v>11141772278</v>
      </c>
      <c r="C24" s="167">
        <v>11141772744</v>
      </c>
      <c r="D24" s="167">
        <v>11141772744</v>
      </c>
      <c r="E24" s="168">
        <v>0</v>
      </c>
      <c r="F24" s="168">
        <v>0</v>
      </c>
      <c r="G24" s="62"/>
      <c r="H24" s="62"/>
      <c r="I24" s="64"/>
    </row>
    <row r="25" spans="1:9" s="18" customFormat="1" ht="17.25" customHeight="1">
      <c r="A25" s="28" t="s">
        <v>200</v>
      </c>
      <c r="B25" s="167">
        <v>64740094000</v>
      </c>
      <c r="C25" s="167">
        <v>59726802458</v>
      </c>
      <c r="D25" s="167">
        <v>50763275926</v>
      </c>
      <c r="E25" s="168">
        <v>1169693</v>
      </c>
      <c r="F25" s="168">
        <v>8962356839</v>
      </c>
      <c r="G25" s="62"/>
      <c r="H25" s="62"/>
      <c r="I25" s="64"/>
    </row>
    <row r="26" spans="1:9" s="18" customFormat="1" ht="17.25" customHeight="1">
      <c r="A26" s="40" t="s">
        <v>201</v>
      </c>
      <c r="B26" s="243">
        <v>112025000000</v>
      </c>
      <c r="C26" s="169">
        <v>80422000000</v>
      </c>
      <c r="D26" s="169">
        <v>80422000000</v>
      </c>
      <c r="E26" s="170">
        <v>0</v>
      </c>
      <c r="F26" s="170">
        <v>0</v>
      </c>
      <c r="G26" s="62"/>
      <c r="H26" s="62"/>
      <c r="I26" s="64"/>
    </row>
    <row r="27" spans="1:3" s="18" customFormat="1" ht="17.25" customHeight="1">
      <c r="A27" s="304" t="s">
        <v>380</v>
      </c>
      <c r="B27" s="304"/>
      <c r="C27" s="304"/>
    </row>
  </sheetData>
  <sheetProtection/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showGridLines="0" view="pageBreakPreview" zoomScale="145" zoomScaleSheetLayoutView="145" zoomScalePageLayoutView="0" workbookViewId="0" topLeftCell="A1">
      <selection activeCell="A1" sqref="A1"/>
    </sheetView>
  </sheetViews>
  <sheetFormatPr defaultColWidth="9.00390625" defaultRowHeight="13.5"/>
  <cols>
    <col min="1" max="1" width="17.75390625" style="4" customWidth="1"/>
    <col min="2" max="5" width="18.50390625" style="4" customWidth="1"/>
    <col min="6" max="16384" width="9.00390625" style="4" customWidth="1"/>
  </cols>
  <sheetData>
    <row r="1" ht="13.5">
      <c r="A1" s="42" t="s">
        <v>169</v>
      </c>
    </row>
    <row r="2" ht="13.5">
      <c r="A2" s="5" t="s">
        <v>0</v>
      </c>
    </row>
    <row r="3" spans="1:5" ht="17.25">
      <c r="A3" s="428" t="s">
        <v>225</v>
      </c>
      <c r="B3" s="428"/>
      <c r="C3" s="428"/>
      <c r="D3" s="428"/>
      <c r="E3" s="428"/>
    </row>
    <row r="4" spans="1:5" ht="13.5">
      <c r="A4" s="10"/>
      <c r="B4" s="10"/>
      <c r="C4" s="10"/>
      <c r="D4" s="10"/>
      <c r="E4" s="9" t="s">
        <v>57</v>
      </c>
    </row>
    <row r="5" spans="1:4" ht="6" customHeight="1" thickBot="1">
      <c r="A5" s="12"/>
      <c r="B5" s="12"/>
      <c r="C5" s="12"/>
      <c r="D5" s="12"/>
    </row>
    <row r="6" spans="1:5" s="18" customFormat="1" ht="17.25" customHeight="1" thickTop="1">
      <c r="A6" s="23"/>
      <c r="B6" s="24" t="s">
        <v>56</v>
      </c>
      <c r="C6" s="24" t="s">
        <v>62</v>
      </c>
      <c r="D6" s="24" t="s">
        <v>61</v>
      </c>
      <c r="E6" s="25" t="s">
        <v>60</v>
      </c>
    </row>
    <row r="7" spans="1:5" s="18" customFormat="1" ht="17.25" customHeight="1">
      <c r="A7" s="31" t="s">
        <v>305</v>
      </c>
      <c r="B7" s="27">
        <v>507142753447</v>
      </c>
      <c r="C7" s="27">
        <v>454990771890</v>
      </c>
      <c r="D7" s="27">
        <v>43037533873</v>
      </c>
      <c r="E7" s="27">
        <v>9114447684</v>
      </c>
    </row>
    <row r="8" spans="1:5" s="18" customFormat="1" ht="17.25" customHeight="1">
      <c r="A8" s="31">
        <v>2</v>
      </c>
      <c r="B8" s="27">
        <v>619583268873</v>
      </c>
      <c r="C8" s="27">
        <v>530140277491</v>
      </c>
      <c r="D8" s="27">
        <v>74130765448</v>
      </c>
      <c r="E8" s="27">
        <v>15312225934</v>
      </c>
    </row>
    <row r="9" spans="1:5" s="30" customFormat="1" ht="17.25" customHeight="1">
      <c r="A9" s="39">
        <v>3</v>
      </c>
      <c r="B9" s="171">
        <f>SUM(B11:B24)</f>
        <v>704290427448</v>
      </c>
      <c r="C9" s="171">
        <f>SUM(C11:C24)</f>
        <v>581597580824</v>
      </c>
      <c r="D9" s="171">
        <f>SUM(D11:D24)</f>
        <v>97156279502</v>
      </c>
      <c r="E9" s="171">
        <f>SUM(E11:E24)</f>
        <v>25536567122</v>
      </c>
    </row>
    <row r="10" spans="1:5" s="30" customFormat="1" ht="17.25" customHeight="1">
      <c r="A10" s="29"/>
      <c r="B10" s="172"/>
      <c r="C10" s="172"/>
      <c r="D10" s="172"/>
      <c r="E10" s="172"/>
    </row>
    <row r="11" spans="1:5" s="18" customFormat="1" ht="17.25" customHeight="1">
      <c r="A11" s="72" t="s">
        <v>202</v>
      </c>
      <c r="B11" s="167">
        <v>1000857000</v>
      </c>
      <c r="C11" s="167">
        <v>896112479</v>
      </c>
      <c r="D11" s="168">
        <v>28821000</v>
      </c>
      <c r="E11" s="173">
        <v>75923521</v>
      </c>
    </row>
    <row r="12" spans="1:5" s="18" customFormat="1" ht="17.25" customHeight="1">
      <c r="A12" s="72" t="s">
        <v>203</v>
      </c>
      <c r="B12" s="167">
        <v>57560473815</v>
      </c>
      <c r="C12" s="167">
        <v>47531306636</v>
      </c>
      <c r="D12" s="167">
        <v>8980970847</v>
      </c>
      <c r="E12" s="173">
        <v>1048196332</v>
      </c>
    </row>
    <row r="13" spans="1:5" s="18" customFormat="1" ht="17.25" customHeight="1">
      <c r="A13" s="72" t="s">
        <v>204</v>
      </c>
      <c r="B13" s="167">
        <v>56295829000</v>
      </c>
      <c r="C13" s="167">
        <v>49972544402</v>
      </c>
      <c r="D13" s="167">
        <v>4593303000</v>
      </c>
      <c r="E13" s="173">
        <v>1729981598</v>
      </c>
    </row>
    <row r="14" spans="1:5" s="18" customFormat="1" ht="17.25" customHeight="1">
      <c r="A14" s="72" t="s">
        <v>205</v>
      </c>
      <c r="B14" s="167">
        <v>75766031000</v>
      </c>
      <c r="C14" s="167">
        <v>47949525290</v>
      </c>
      <c r="D14" s="167">
        <v>23420167000</v>
      </c>
      <c r="E14" s="173">
        <v>4396338710</v>
      </c>
    </row>
    <row r="15" spans="1:5" s="18" customFormat="1" ht="17.25" customHeight="1">
      <c r="A15" s="72" t="s">
        <v>206</v>
      </c>
      <c r="B15" s="167">
        <v>1720815000</v>
      </c>
      <c r="C15" s="167">
        <v>1412977136</v>
      </c>
      <c r="D15" s="168">
        <v>170934000</v>
      </c>
      <c r="E15" s="173">
        <v>136903864</v>
      </c>
    </row>
    <row r="16" spans="1:5" s="18" customFormat="1" ht="17.25" customHeight="1">
      <c r="A16" s="72" t="s">
        <v>59</v>
      </c>
      <c r="B16" s="167">
        <v>43181947500</v>
      </c>
      <c r="C16" s="167">
        <v>31839741004</v>
      </c>
      <c r="D16" s="167">
        <f>10392284000+260025000</f>
        <v>10652309000</v>
      </c>
      <c r="E16" s="173">
        <v>689897496</v>
      </c>
    </row>
    <row r="17" spans="1:5" s="18" customFormat="1" ht="17.25" customHeight="1">
      <c r="A17" s="72" t="s">
        <v>207</v>
      </c>
      <c r="B17" s="167">
        <v>103555586000</v>
      </c>
      <c r="C17" s="167">
        <v>71760828431</v>
      </c>
      <c r="D17" s="167">
        <f>17937441480+24970000</f>
        <v>17962411480</v>
      </c>
      <c r="E17" s="173">
        <v>13832346089</v>
      </c>
    </row>
    <row r="18" spans="1:5" s="18" customFormat="1" ht="17.25" customHeight="1">
      <c r="A18" s="72" t="s">
        <v>208</v>
      </c>
      <c r="B18" s="167">
        <v>106135502388</v>
      </c>
      <c r="C18" s="167">
        <v>75045092245</v>
      </c>
      <c r="D18" s="167">
        <f>2657712864+27034948991</f>
        <v>29692661855</v>
      </c>
      <c r="E18" s="173">
        <v>1397748288</v>
      </c>
    </row>
    <row r="19" spans="1:5" s="18" customFormat="1" ht="17.25" customHeight="1">
      <c r="A19" s="72" t="s">
        <v>209</v>
      </c>
      <c r="B19" s="167">
        <v>22570184000</v>
      </c>
      <c r="C19" s="167">
        <v>22384178452</v>
      </c>
      <c r="D19" s="167">
        <v>30897000</v>
      </c>
      <c r="E19" s="173">
        <v>155108548</v>
      </c>
    </row>
    <row r="20" spans="1:5" s="18" customFormat="1" ht="17.25" customHeight="1">
      <c r="A20" s="72" t="s">
        <v>210</v>
      </c>
      <c r="B20" s="167">
        <v>95267621645</v>
      </c>
      <c r="C20" s="167">
        <v>93720849464</v>
      </c>
      <c r="D20" s="167">
        <f>199573+529804334</f>
        <v>530003907</v>
      </c>
      <c r="E20" s="173">
        <v>1016768274</v>
      </c>
    </row>
    <row r="21" spans="1:5" s="18" customFormat="1" ht="17.25" customHeight="1">
      <c r="A21" s="72" t="s">
        <v>43</v>
      </c>
      <c r="B21" s="167">
        <v>2723649000</v>
      </c>
      <c r="C21" s="167">
        <v>1121220852</v>
      </c>
      <c r="D21" s="167">
        <v>1093800413</v>
      </c>
      <c r="E21" s="173">
        <v>508627735</v>
      </c>
    </row>
    <row r="22" spans="1:5" s="18" customFormat="1" ht="17.25" customHeight="1">
      <c r="A22" s="72" t="s">
        <v>211</v>
      </c>
      <c r="B22" s="167">
        <v>89356177000</v>
      </c>
      <c r="C22" s="167">
        <v>89324315629</v>
      </c>
      <c r="D22" s="168">
        <v>0</v>
      </c>
      <c r="E22" s="173">
        <v>31861371</v>
      </c>
    </row>
    <row r="23" spans="1:5" s="18" customFormat="1" ht="17.25" customHeight="1">
      <c r="A23" s="72" t="s">
        <v>58</v>
      </c>
      <c r="B23" s="167">
        <v>48717839000</v>
      </c>
      <c r="C23" s="167">
        <v>48638888804</v>
      </c>
      <c r="D23" s="168">
        <v>0</v>
      </c>
      <c r="E23" s="173">
        <v>78950196</v>
      </c>
    </row>
    <row r="24" spans="1:5" s="18" customFormat="1" ht="17.25" customHeight="1">
      <c r="A24" s="73" t="s">
        <v>212</v>
      </c>
      <c r="B24" s="169">
        <v>437915100</v>
      </c>
      <c r="C24" s="170">
        <v>0</v>
      </c>
      <c r="D24" s="170">
        <v>0</v>
      </c>
      <c r="E24" s="175">
        <v>437915100</v>
      </c>
    </row>
    <row r="25" s="18" customFormat="1" ht="14.25" customHeight="1">
      <c r="A25" s="304" t="s">
        <v>380</v>
      </c>
    </row>
    <row r="28" ht="13.5">
      <c r="D28" s="86"/>
    </row>
  </sheetData>
  <sheetProtection/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showGridLines="0" view="pageBreakPreview" zoomScale="145" zoomScaleSheetLayoutView="145" zoomScalePageLayoutView="0" workbookViewId="0" topLeftCell="A1">
      <selection activeCell="A1" sqref="A1"/>
    </sheetView>
  </sheetViews>
  <sheetFormatPr defaultColWidth="9.00390625" defaultRowHeight="13.5"/>
  <cols>
    <col min="1" max="1" width="19.50390625" style="1" customWidth="1"/>
    <col min="2" max="2" width="15.125" style="1" bestFit="1" customWidth="1"/>
    <col min="3" max="4" width="15.125" style="1" customWidth="1"/>
    <col min="5" max="5" width="13.125" style="1" customWidth="1"/>
    <col min="6" max="6" width="16.625" style="1" customWidth="1"/>
    <col min="7" max="7" width="13.125" style="1" bestFit="1" customWidth="1"/>
    <col min="8" max="8" width="21.875" style="1" bestFit="1" customWidth="1"/>
    <col min="9" max="9" width="11.25390625" style="1" bestFit="1" customWidth="1"/>
    <col min="10" max="16384" width="9.00390625" style="1" customWidth="1"/>
  </cols>
  <sheetData>
    <row r="1" ht="13.5">
      <c r="A1" s="74" t="s">
        <v>169</v>
      </c>
    </row>
    <row r="2" ht="13.5">
      <c r="A2" s="2" t="s">
        <v>0</v>
      </c>
    </row>
    <row r="3" spans="1:6" ht="17.25">
      <c r="A3" s="429" t="s">
        <v>224</v>
      </c>
      <c r="B3" s="429"/>
      <c r="C3" s="429"/>
      <c r="D3" s="429"/>
      <c r="E3" s="429"/>
      <c r="F3" s="429"/>
    </row>
    <row r="4" spans="1:6" ht="13.5">
      <c r="A4" s="88"/>
      <c r="B4" s="88"/>
      <c r="C4" s="88"/>
      <c r="D4" s="88"/>
      <c r="E4" s="88"/>
      <c r="F4" s="3" t="s">
        <v>57</v>
      </c>
    </row>
    <row r="5" spans="1:5" ht="6" customHeight="1" thickBot="1">
      <c r="A5" s="75"/>
      <c r="B5" s="75"/>
      <c r="C5" s="75"/>
      <c r="D5" s="75"/>
      <c r="E5" s="75"/>
    </row>
    <row r="6" spans="1:7" s="57" customFormat="1" ht="33" customHeight="1" thickTop="1">
      <c r="A6" s="76"/>
      <c r="B6" s="77" t="s">
        <v>56</v>
      </c>
      <c r="C6" s="77" t="s">
        <v>3</v>
      </c>
      <c r="D6" s="77" t="s">
        <v>6</v>
      </c>
      <c r="E6" s="77" t="s">
        <v>73</v>
      </c>
      <c r="F6" s="78" t="s">
        <v>72</v>
      </c>
      <c r="G6" s="79"/>
    </row>
    <row r="7" spans="1:7" s="57" customFormat="1" ht="17.25" customHeight="1">
      <c r="A7" s="80" t="s">
        <v>305</v>
      </c>
      <c r="B7" s="63">
        <v>191085041880</v>
      </c>
      <c r="C7" s="63">
        <v>193316384007</v>
      </c>
      <c r="D7" s="63">
        <v>190674095282</v>
      </c>
      <c r="E7" s="63">
        <v>2641483225</v>
      </c>
      <c r="F7" s="63">
        <v>410946598</v>
      </c>
      <c r="G7" s="81"/>
    </row>
    <row r="8" spans="1:7" s="57" customFormat="1" ht="17.25" customHeight="1">
      <c r="A8" s="31">
        <v>2</v>
      </c>
      <c r="B8" s="63">
        <v>189836720000</v>
      </c>
      <c r="C8" s="63">
        <v>192099107032</v>
      </c>
      <c r="D8" s="63">
        <v>189868357237</v>
      </c>
      <c r="E8" s="63">
        <v>2230749795</v>
      </c>
      <c r="F8" s="63">
        <v>-31637237</v>
      </c>
      <c r="G8" s="81"/>
    </row>
    <row r="9" spans="1:9" s="82" customFormat="1" ht="17.25" customHeight="1">
      <c r="A9" s="39">
        <v>3</v>
      </c>
      <c r="B9" s="180">
        <f>SUM(B11:B23)</f>
        <v>208763908000</v>
      </c>
      <c r="C9" s="180">
        <f>SUM(C11:C23)</f>
        <v>212649452867</v>
      </c>
      <c r="D9" s="180">
        <f>SUM(D11:D23)</f>
        <v>210456038104</v>
      </c>
      <c r="E9" s="180">
        <f>SUM(E11:E23)</f>
        <v>2193414763</v>
      </c>
      <c r="F9" s="180">
        <f>SUM(F11:F23)</f>
        <v>-1692130104</v>
      </c>
      <c r="G9" s="81"/>
      <c r="I9" s="102"/>
    </row>
    <row r="10" spans="1:6" s="57" customFormat="1" ht="17.25" customHeight="1">
      <c r="A10" s="33"/>
      <c r="B10" s="63"/>
      <c r="C10" s="63"/>
      <c r="D10" s="63"/>
      <c r="E10" s="179"/>
      <c r="F10" s="63" t="s">
        <v>251</v>
      </c>
    </row>
    <row r="11" spans="1:7" s="57" customFormat="1" ht="17.25" customHeight="1">
      <c r="A11" s="72" t="s">
        <v>71</v>
      </c>
      <c r="B11" s="63">
        <v>132203583000</v>
      </c>
      <c r="C11" s="63">
        <v>132203577775</v>
      </c>
      <c r="D11" s="63">
        <v>132203577775</v>
      </c>
      <c r="E11" s="176">
        <v>0</v>
      </c>
      <c r="F11" s="102">
        <f>B11-D11</f>
        <v>5225</v>
      </c>
      <c r="G11" s="81"/>
    </row>
    <row r="12" spans="1:7" s="57" customFormat="1" ht="17.25" customHeight="1">
      <c r="A12" s="72" t="s">
        <v>70</v>
      </c>
      <c r="B12" s="63">
        <v>309358000</v>
      </c>
      <c r="C12" s="63">
        <v>313363221</v>
      </c>
      <c r="D12" s="63">
        <v>313363221</v>
      </c>
      <c r="E12" s="176">
        <v>0</v>
      </c>
      <c r="F12" s="102">
        <f aca="true" t="shared" si="0" ref="F12:F23">B12-D12</f>
        <v>-4005221</v>
      </c>
      <c r="G12" s="81"/>
    </row>
    <row r="13" spans="1:7" s="57" customFormat="1" ht="17.25" customHeight="1">
      <c r="A13" s="72" t="s">
        <v>384</v>
      </c>
      <c r="B13" s="63">
        <v>23710000</v>
      </c>
      <c r="C13" s="63">
        <v>23696043</v>
      </c>
      <c r="D13" s="63">
        <v>23696043</v>
      </c>
      <c r="E13" s="176">
        <v>0</v>
      </c>
      <c r="F13" s="102">
        <f t="shared" si="0"/>
        <v>13957</v>
      </c>
      <c r="G13" s="81"/>
    </row>
    <row r="14" spans="1:8" s="57" customFormat="1" ht="17.25" customHeight="1">
      <c r="A14" s="72" t="s">
        <v>300</v>
      </c>
      <c r="B14" s="63">
        <v>66216629000</v>
      </c>
      <c r="C14" s="63">
        <v>69423973303</v>
      </c>
      <c r="D14" s="63">
        <v>69423973303</v>
      </c>
      <c r="E14" s="176"/>
      <c r="F14" s="102">
        <f>B14-D14</f>
        <v>-3207344303</v>
      </c>
      <c r="G14" s="81"/>
      <c r="H14" s="234"/>
    </row>
    <row r="15" spans="1:8" s="57" customFormat="1" ht="17.25" customHeight="1">
      <c r="A15" s="235" t="s">
        <v>261</v>
      </c>
      <c r="B15" s="63">
        <v>91226000</v>
      </c>
      <c r="C15" s="63">
        <v>197825207</v>
      </c>
      <c r="D15" s="63">
        <v>141832078</v>
      </c>
      <c r="E15" s="176">
        <f>3280519+52712610</f>
        <v>55993129</v>
      </c>
      <c r="F15" s="102">
        <f t="shared" si="0"/>
        <v>-50606078</v>
      </c>
      <c r="G15" s="81"/>
      <c r="H15" s="234"/>
    </row>
    <row r="16" spans="1:8" s="57" customFormat="1" ht="17.25" customHeight="1">
      <c r="A16" s="236" t="s">
        <v>69</v>
      </c>
      <c r="B16" s="63">
        <v>757549000</v>
      </c>
      <c r="C16" s="63">
        <v>2793956459</v>
      </c>
      <c r="D16" s="63">
        <v>656534825</v>
      </c>
      <c r="E16" s="176">
        <v>2137421634</v>
      </c>
      <c r="F16" s="102">
        <f t="shared" si="0"/>
        <v>101014175</v>
      </c>
      <c r="G16" s="81"/>
      <c r="H16" s="58"/>
    </row>
    <row r="17" spans="1:8" s="57" customFormat="1" ht="17.25" customHeight="1">
      <c r="A17" s="236" t="s">
        <v>68</v>
      </c>
      <c r="B17" s="63">
        <v>160404000</v>
      </c>
      <c r="C17" s="63">
        <v>160255434</v>
      </c>
      <c r="D17" s="63">
        <v>160255434</v>
      </c>
      <c r="E17" s="176">
        <v>0</v>
      </c>
      <c r="F17" s="102">
        <f t="shared" si="0"/>
        <v>148566</v>
      </c>
      <c r="G17" s="81"/>
      <c r="H17" s="58"/>
    </row>
    <row r="18" spans="1:7" s="57" customFormat="1" ht="17.25" customHeight="1">
      <c r="A18" s="72" t="s">
        <v>67</v>
      </c>
      <c r="B18" s="63">
        <v>126364000</v>
      </c>
      <c r="C18" s="63">
        <v>126365315</v>
      </c>
      <c r="D18" s="63">
        <v>126365315</v>
      </c>
      <c r="E18" s="176">
        <v>0</v>
      </c>
      <c r="F18" s="102">
        <f t="shared" si="0"/>
        <v>-1315</v>
      </c>
      <c r="G18" s="81"/>
    </row>
    <row r="19" spans="1:7" s="57" customFormat="1" ht="17.25" customHeight="1">
      <c r="A19" s="72" t="s">
        <v>383</v>
      </c>
      <c r="B19" s="63">
        <v>1627712000</v>
      </c>
      <c r="C19" s="63">
        <v>1258318448</v>
      </c>
      <c r="D19" s="63">
        <v>1258318448</v>
      </c>
      <c r="E19" s="176">
        <v>0</v>
      </c>
      <c r="F19" s="102">
        <f t="shared" si="0"/>
        <v>369393552</v>
      </c>
      <c r="G19" s="81"/>
    </row>
    <row r="20" spans="1:7" s="57" customFormat="1" ht="17.25" customHeight="1">
      <c r="A20" s="72" t="s">
        <v>66</v>
      </c>
      <c r="B20" s="63">
        <v>1309440000</v>
      </c>
      <c r="C20" s="63">
        <v>1309439286</v>
      </c>
      <c r="D20" s="63">
        <v>1309439286</v>
      </c>
      <c r="E20" s="176">
        <v>0</v>
      </c>
      <c r="F20" s="102">
        <f t="shared" si="0"/>
        <v>714</v>
      </c>
      <c r="G20" s="81"/>
    </row>
    <row r="21" spans="1:7" s="57" customFormat="1" ht="17.25" customHeight="1">
      <c r="A21" s="72" t="s">
        <v>65</v>
      </c>
      <c r="B21" s="63">
        <v>168760000</v>
      </c>
      <c r="C21" s="63">
        <v>168758126</v>
      </c>
      <c r="D21" s="63">
        <v>168758126</v>
      </c>
      <c r="E21" s="176">
        <v>0</v>
      </c>
      <c r="F21" s="102">
        <f t="shared" si="0"/>
        <v>1874</v>
      </c>
      <c r="G21" s="81"/>
    </row>
    <row r="22" spans="1:7" s="57" customFormat="1" ht="17.25" customHeight="1">
      <c r="A22" s="72" t="s">
        <v>382</v>
      </c>
      <c r="B22" s="63">
        <v>3189528000</v>
      </c>
      <c r="C22" s="63">
        <v>2287898451</v>
      </c>
      <c r="D22" s="63">
        <v>2287898451</v>
      </c>
      <c r="E22" s="176">
        <v>0</v>
      </c>
      <c r="F22" s="102">
        <f t="shared" si="0"/>
        <v>901629549</v>
      </c>
      <c r="G22" s="81"/>
    </row>
    <row r="23" spans="1:7" s="57" customFormat="1" ht="17.25" customHeight="1">
      <c r="A23" s="73" t="s">
        <v>385</v>
      </c>
      <c r="B23" s="177">
        <v>2579645000</v>
      </c>
      <c r="C23" s="177">
        <v>2382025799</v>
      </c>
      <c r="D23" s="177">
        <v>2382025799</v>
      </c>
      <c r="E23" s="247">
        <v>0</v>
      </c>
      <c r="F23" s="178">
        <f t="shared" si="0"/>
        <v>197619201</v>
      </c>
      <c r="G23" s="81"/>
    </row>
    <row r="24" spans="1:6" s="57" customFormat="1" ht="13.5" customHeight="1">
      <c r="A24" s="38" t="s">
        <v>333</v>
      </c>
      <c r="B24" s="38"/>
      <c r="C24" s="38"/>
      <c r="D24" s="83"/>
      <c r="E24" s="84"/>
      <c r="F24" s="85"/>
    </row>
    <row r="25" spans="1:6" s="57" customFormat="1" ht="13.5" customHeight="1">
      <c r="A25" s="38"/>
      <c r="B25" s="38"/>
      <c r="C25" s="38"/>
      <c r="D25" s="83"/>
      <c r="E25" s="84"/>
      <c r="F25" s="85"/>
    </row>
    <row r="26" spans="1:3" s="57" customFormat="1" ht="13.5" customHeight="1">
      <c r="A26" s="246" t="s">
        <v>332</v>
      </c>
      <c r="B26" s="246"/>
      <c r="C26" s="246"/>
    </row>
  </sheetData>
  <sheetProtection/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showGridLines="0" view="pageBreakPreview" zoomScale="160" zoomScaleSheetLayoutView="160" zoomScalePageLayoutView="0" workbookViewId="0" topLeftCell="A1">
      <selection activeCell="A1" sqref="A1"/>
    </sheetView>
  </sheetViews>
  <sheetFormatPr defaultColWidth="9.00390625" defaultRowHeight="13.5"/>
  <cols>
    <col min="1" max="1" width="19.50390625" style="4" customWidth="1"/>
    <col min="2" max="6" width="18.125" style="4" customWidth="1"/>
    <col min="7" max="7" width="21.875" style="4" bestFit="1" customWidth="1"/>
    <col min="8" max="16384" width="9.00390625" style="4" customWidth="1"/>
  </cols>
  <sheetData>
    <row r="1" ht="13.5">
      <c r="A1" s="42" t="s">
        <v>169</v>
      </c>
    </row>
    <row r="2" ht="13.5">
      <c r="A2" s="5" t="s">
        <v>0</v>
      </c>
    </row>
    <row r="3" spans="1:5" ht="17.25">
      <c r="A3" s="428" t="s">
        <v>223</v>
      </c>
      <c r="B3" s="428"/>
      <c r="C3" s="428"/>
      <c r="D3" s="428"/>
      <c r="E3" s="428"/>
    </row>
    <row r="4" spans="1:5" ht="13.5">
      <c r="A4" s="10"/>
      <c r="B4" s="10"/>
      <c r="C4" s="10"/>
      <c r="D4" s="10"/>
      <c r="E4" s="9" t="s">
        <v>57</v>
      </c>
    </row>
    <row r="5" spans="1:4" ht="6" customHeight="1" thickBot="1">
      <c r="A5" s="12"/>
      <c r="B5" s="12"/>
      <c r="C5" s="12"/>
      <c r="D5" s="12"/>
    </row>
    <row r="6" spans="1:5" s="18" customFormat="1" ht="17.25" customHeight="1" thickTop="1">
      <c r="A6" s="23"/>
      <c r="B6" s="24" t="s">
        <v>56</v>
      </c>
      <c r="C6" s="24" t="s">
        <v>62</v>
      </c>
      <c r="D6" s="24" t="s">
        <v>61</v>
      </c>
      <c r="E6" s="25" t="s">
        <v>60</v>
      </c>
    </row>
    <row r="7" spans="1:5" s="18" customFormat="1" ht="17.25" customHeight="1">
      <c r="A7" s="31" t="s">
        <v>305</v>
      </c>
      <c r="B7" s="27">
        <v>191085041880</v>
      </c>
      <c r="C7" s="27">
        <v>187176109283</v>
      </c>
      <c r="D7" s="27">
        <v>609474000</v>
      </c>
      <c r="E7" s="27">
        <v>3299458597</v>
      </c>
    </row>
    <row r="8" spans="1:5" s="18" customFormat="1" ht="17.25" customHeight="1">
      <c r="A8" s="31">
        <v>2</v>
      </c>
      <c r="B8" s="27">
        <v>189836720000</v>
      </c>
      <c r="C8" s="27">
        <v>184641689296</v>
      </c>
      <c r="D8" s="27">
        <v>681737000</v>
      </c>
      <c r="E8" s="27">
        <v>4513293704</v>
      </c>
    </row>
    <row r="9" spans="1:5" s="30" customFormat="1" ht="17.25" customHeight="1">
      <c r="A9" s="39">
        <v>3</v>
      </c>
      <c r="B9" s="171">
        <f>SUM(B11:B23)</f>
        <v>208763908000</v>
      </c>
      <c r="C9" s="171">
        <f>SUM(C11:C23)</f>
        <v>205616096211</v>
      </c>
      <c r="D9" s="171">
        <f>SUM(D11:D23)</f>
        <v>1269159000</v>
      </c>
      <c r="E9" s="171">
        <f>SUM(E11:E23)</f>
        <v>1878652789</v>
      </c>
    </row>
    <row r="10" spans="1:5" s="30" customFormat="1" ht="17.25" customHeight="1">
      <c r="A10" s="39"/>
      <c r="B10" s="82"/>
      <c r="C10" s="82"/>
      <c r="D10" s="82"/>
      <c r="E10" s="82"/>
    </row>
    <row r="11" spans="1:5" s="30" customFormat="1" ht="17.25" customHeight="1">
      <c r="A11" s="72" t="s">
        <v>71</v>
      </c>
      <c r="B11" s="63">
        <v>132203583000</v>
      </c>
      <c r="C11" s="167">
        <v>132203577775</v>
      </c>
      <c r="D11" s="168">
        <v>0</v>
      </c>
      <c r="E11" s="174">
        <f>B11-C11-D11</f>
        <v>5225</v>
      </c>
    </row>
    <row r="12" spans="1:6" s="18" customFormat="1" ht="17.25" customHeight="1">
      <c r="A12" s="72" t="s">
        <v>70</v>
      </c>
      <c r="B12" s="63">
        <v>309358000</v>
      </c>
      <c r="C12" s="167">
        <v>280234105</v>
      </c>
      <c r="D12" s="168">
        <v>0</v>
      </c>
      <c r="E12" s="174">
        <f aca="true" t="shared" si="0" ref="E12:E23">B12-C12-D12</f>
        <v>29123895</v>
      </c>
      <c r="F12" s="30"/>
    </row>
    <row r="13" spans="1:6" s="18" customFormat="1" ht="17.25" customHeight="1">
      <c r="A13" s="72" t="s">
        <v>384</v>
      </c>
      <c r="B13" s="63">
        <v>23710000</v>
      </c>
      <c r="C13" s="167">
        <v>23696043</v>
      </c>
      <c r="D13" s="168">
        <v>0</v>
      </c>
      <c r="E13" s="174">
        <f t="shared" si="0"/>
        <v>13957</v>
      </c>
      <c r="F13" s="30"/>
    </row>
    <row r="14" spans="1:7" s="18" customFormat="1" ht="17.25" customHeight="1">
      <c r="A14" s="72" t="s">
        <v>300</v>
      </c>
      <c r="B14" s="63">
        <v>66216629000</v>
      </c>
      <c r="C14" s="167">
        <v>65456530255</v>
      </c>
      <c r="D14" s="168">
        <v>0</v>
      </c>
      <c r="E14" s="174">
        <f>B14-C14-D14</f>
        <v>760098745</v>
      </c>
      <c r="F14" s="30"/>
      <c r="G14" s="41"/>
    </row>
    <row r="15" spans="1:7" s="18" customFormat="1" ht="17.25" customHeight="1">
      <c r="A15" s="235" t="s">
        <v>261</v>
      </c>
      <c r="B15" s="63">
        <v>91226000</v>
      </c>
      <c r="C15" s="167">
        <v>66022052</v>
      </c>
      <c r="D15" s="168">
        <v>0</v>
      </c>
      <c r="E15" s="174">
        <f t="shared" si="0"/>
        <v>25203948</v>
      </c>
      <c r="F15" s="30"/>
      <c r="G15" s="41"/>
    </row>
    <row r="16" spans="1:7" s="18" customFormat="1" ht="17.25" customHeight="1">
      <c r="A16" s="236" t="s">
        <v>69</v>
      </c>
      <c r="B16" s="63">
        <v>757549000</v>
      </c>
      <c r="C16" s="167">
        <v>626770642</v>
      </c>
      <c r="D16" s="168">
        <v>0</v>
      </c>
      <c r="E16" s="174">
        <f t="shared" si="0"/>
        <v>130778358</v>
      </c>
      <c r="F16" s="30"/>
      <c r="G16" s="41"/>
    </row>
    <row r="17" spans="1:6" s="18" customFormat="1" ht="17.25" customHeight="1">
      <c r="A17" s="236" t="s">
        <v>68</v>
      </c>
      <c r="B17" s="63">
        <v>160404000</v>
      </c>
      <c r="C17" s="167">
        <v>24904</v>
      </c>
      <c r="D17" s="168">
        <v>0</v>
      </c>
      <c r="E17" s="174">
        <f t="shared" si="0"/>
        <v>160379096</v>
      </c>
      <c r="F17" s="30"/>
    </row>
    <row r="18" spans="1:6" s="18" customFormat="1" ht="17.25" customHeight="1">
      <c r="A18" s="72" t="s">
        <v>67</v>
      </c>
      <c r="B18" s="63">
        <v>126364000</v>
      </c>
      <c r="C18" s="167">
        <v>231575</v>
      </c>
      <c r="D18" s="168">
        <v>0</v>
      </c>
      <c r="E18" s="174">
        <f t="shared" si="0"/>
        <v>126132425</v>
      </c>
      <c r="F18" s="30"/>
    </row>
    <row r="19" spans="1:6" s="18" customFormat="1" ht="17.25" customHeight="1">
      <c r="A19" s="72" t="s">
        <v>383</v>
      </c>
      <c r="B19" s="63">
        <v>1627712000</v>
      </c>
      <c r="C19" s="167">
        <v>1258318448</v>
      </c>
      <c r="D19" s="168">
        <v>369159000</v>
      </c>
      <c r="E19" s="181">
        <f t="shared" si="0"/>
        <v>234552</v>
      </c>
      <c r="F19" s="30"/>
    </row>
    <row r="20" spans="1:6" s="18" customFormat="1" ht="17.25" customHeight="1">
      <c r="A20" s="72" t="s">
        <v>66</v>
      </c>
      <c r="B20" s="63">
        <v>1309440000</v>
      </c>
      <c r="C20" s="167">
        <v>1309439286</v>
      </c>
      <c r="D20" s="168">
        <v>0</v>
      </c>
      <c r="E20" s="174">
        <f t="shared" si="0"/>
        <v>714</v>
      </c>
      <c r="F20" s="30"/>
    </row>
    <row r="21" spans="1:6" s="18" customFormat="1" ht="17.25" customHeight="1">
      <c r="A21" s="72" t="s">
        <v>65</v>
      </c>
      <c r="B21" s="63">
        <v>168760000</v>
      </c>
      <c r="C21" s="167">
        <v>168758126</v>
      </c>
      <c r="D21" s="168">
        <v>0</v>
      </c>
      <c r="E21" s="174">
        <f t="shared" si="0"/>
        <v>1874</v>
      </c>
      <c r="F21" s="30"/>
    </row>
    <row r="22" spans="1:6" s="18" customFormat="1" ht="17.25" customHeight="1">
      <c r="A22" s="72" t="s">
        <v>382</v>
      </c>
      <c r="B22" s="63">
        <v>3189528000</v>
      </c>
      <c r="C22" s="167">
        <v>2287898451</v>
      </c>
      <c r="D22" s="167">
        <v>900000000</v>
      </c>
      <c r="E22" s="174">
        <f t="shared" si="0"/>
        <v>1629549</v>
      </c>
      <c r="F22" s="30"/>
    </row>
    <row r="23" spans="1:6" s="18" customFormat="1" ht="17.25" customHeight="1">
      <c r="A23" s="73" t="s">
        <v>385</v>
      </c>
      <c r="B23" s="177">
        <v>2579645000</v>
      </c>
      <c r="C23" s="169">
        <v>1934594549</v>
      </c>
      <c r="D23" s="170">
        <v>0</v>
      </c>
      <c r="E23" s="175">
        <f t="shared" si="0"/>
        <v>645050451</v>
      </c>
      <c r="F23" s="30"/>
    </row>
    <row r="24" spans="1:6" s="57" customFormat="1" ht="13.5" customHeight="1">
      <c r="A24" s="38"/>
      <c r="B24" s="38"/>
      <c r="C24" s="38"/>
      <c r="D24" s="83"/>
      <c r="E24" s="84"/>
      <c r="F24" s="85"/>
    </row>
    <row r="25" spans="1:6" s="18" customFormat="1" ht="14.25" customHeight="1">
      <c r="A25" s="241" t="s">
        <v>332</v>
      </c>
      <c r="B25" s="240"/>
      <c r="F25" s="30"/>
    </row>
    <row r="27" spans="2:6" ht="13.5">
      <c r="B27" s="32"/>
      <c r="C27" s="32"/>
      <c r="D27" s="32"/>
      <c r="E27" s="32"/>
      <c r="F27" s="30"/>
    </row>
  </sheetData>
  <sheetProtection/>
  <conditionalFormatting sqref="B27:E27">
    <cfRule type="cellIs" priority="1" dxfId="0" operator="notEqual" stopIfTrue="1">
      <formula>B9</formula>
    </cfRule>
  </conditionalFormatting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0"/>
  <sheetViews>
    <sheetView showGridLines="0" view="pageBreakPreview" zoomScale="130" zoomScaleSheetLayoutView="13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7.25390625" style="4" customWidth="1"/>
    <col min="2" max="2" width="3.50390625" style="4" bestFit="1" customWidth="1"/>
    <col min="3" max="7" width="14.75390625" style="435" customWidth="1"/>
    <col min="8" max="9" width="11.75390625" style="436" customWidth="1"/>
    <col min="10" max="10" width="11.25390625" style="4" bestFit="1" customWidth="1"/>
    <col min="11" max="16384" width="9.00390625" style="4" customWidth="1"/>
  </cols>
  <sheetData>
    <row r="1" spans="1:3" ht="13.5">
      <c r="A1" s="416" t="s">
        <v>169</v>
      </c>
      <c r="B1" s="430"/>
      <c r="C1" s="430"/>
    </row>
    <row r="2" spans="1:8" ht="13.5">
      <c r="A2" s="5" t="s">
        <v>0</v>
      </c>
      <c r="H2" s="437"/>
    </row>
    <row r="3" spans="1:9" ht="17.25">
      <c r="A3" s="427" t="s">
        <v>308</v>
      </c>
      <c r="B3" s="427"/>
      <c r="C3" s="438"/>
      <c r="D3" s="438"/>
      <c r="E3" s="438"/>
      <c r="F3" s="438"/>
      <c r="G3" s="438"/>
      <c r="H3" s="438"/>
      <c r="I3" s="438"/>
    </row>
    <row r="4" spans="2:9" ht="13.5">
      <c r="B4" s="65"/>
      <c r="C4" s="439"/>
      <c r="E4" s="439" t="s">
        <v>334</v>
      </c>
      <c r="F4" s="440"/>
      <c r="G4" s="439"/>
      <c r="I4" s="441" t="s">
        <v>26</v>
      </c>
    </row>
    <row r="5" spans="2:7" ht="7.5" customHeight="1" thickBot="1">
      <c r="B5" s="65"/>
      <c r="C5" s="439"/>
      <c r="D5" s="439"/>
      <c r="E5" s="439"/>
      <c r="F5" s="439"/>
      <c r="G5" s="439"/>
    </row>
    <row r="6" spans="1:9" s="18" customFormat="1" ht="12.75" thickTop="1">
      <c r="A6" s="431"/>
      <c r="B6" s="432"/>
      <c r="C6" s="442"/>
      <c r="D6" s="443" t="s">
        <v>3</v>
      </c>
      <c r="E6" s="444"/>
      <c r="F6" s="442"/>
      <c r="G6" s="442"/>
      <c r="H6" s="445" t="s">
        <v>8</v>
      </c>
      <c r="I6" s="446"/>
    </row>
    <row r="7" spans="1:9" s="18" customFormat="1" ht="12" customHeight="1">
      <c r="A7" s="433" t="s">
        <v>1</v>
      </c>
      <c r="B7" s="434"/>
      <c r="C7" s="448" t="s">
        <v>2</v>
      </c>
      <c r="D7" s="447" t="s">
        <v>4</v>
      </c>
      <c r="E7" s="447" t="s">
        <v>5</v>
      </c>
      <c r="F7" s="448" t="s">
        <v>6</v>
      </c>
      <c r="G7" s="448" t="s">
        <v>7</v>
      </c>
      <c r="H7" s="449" t="s">
        <v>9</v>
      </c>
      <c r="I7" s="450" t="s">
        <v>10</v>
      </c>
    </row>
    <row r="8" spans="1:10" s="18" customFormat="1" ht="13.5" customHeight="1">
      <c r="A8" s="265" t="s">
        <v>387</v>
      </c>
      <c r="B8" s="266" t="s">
        <v>11</v>
      </c>
      <c r="C8" s="451">
        <v>120702414</v>
      </c>
      <c r="D8" s="327">
        <v>128795698</v>
      </c>
      <c r="E8" s="324">
        <v>462530</v>
      </c>
      <c r="F8" s="327">
        <v>128478385</v>
      </c>
      <c r="G8" s="327">
        <v>317313</v>
      </c>
      <c r="H8" s="452">
        <v>106.44226634937061</v>
      </c>
      <c r="I8" s="452">
        <v>99.75363074626918</v>
      </c>
      <c r="J8" s="278"/>
    </row>
    <row r="9" spans="1:10" s="18" customFormat="1" ht="13.5" customHeight="1">
      <c r="A9" s="279"/>
      <c r="B9" s="268" t="s">
        <v>12</v>
      </c>
      <c r="C9" s="98">
        <v>547315</v>
      </c>
      <c r="D9" s="327">
        <v>1262003</v>
      </c>
      <c r="E9" s="324">
        <v>3866</v>
      </c>
      <c r="F9" s="327">
        <v>543415</v>
      </c>
      <c r="G9" s="327">
        <v>718588</v>
      </c>
      <c r="H9" s="453">
        <v>99.28743045595316</v>
      </c>
      <c r="I9" s="453">
        <v>43.059723312860584</v>
      </c>
      <c r="J9" s="278"/>
    </row>
    <row r="10" spans="1:10" s="18" customFormat="1" ht="13.5" customHeight="1">
      <c r="A10" s="280"/>
      <c r="B10" s="270" t="s">
        <v>13</v>
      </c>
      <c r="C10" s="330">
        <v>121249729</v>
      </c>
      <c r="D10" s="328">
        <v>130057701</v>
      </c>
      <c r="E10" s="325">
        <v>466396</v>
      </c>
      <c r="F10" s="328">
        <v>129021800</v>
      </c>
      <c r="G10" s="328">
        <v>1035901</v>
      </c>
      <c r="H10" s="454">
        <v>106.40996979053041</v>
      </c>
      <c r="I10" s="454">
        <v>99.20350660358052</v>
      </c>
      <c r="J10" s="278"/>
    </row>
    <row r="11" spans="1:10" s="18" customFormat="1" ht="13.5" customHeight="1">
      <c r="A11" s="271" t="s">
        <v>14</v>
      </c>
      <c r="B11" s="272" t="s">
        <v>11</v>
      </c>
      <c r="C11" s="455">
        <v>33440390</v>
      </c>
      <c r="D11" s="327">
        <v>34344479</v>
      </c>
      <c r="E11" s="324">
        <v>35986</v>
      </c>
      <c r="F11" s="327">
        <v>34127838</v>
      </c>
      <c r="G11" s="327">
        <v>216641</v>
      </c>
      <c r="H11" s="453">
        <v>102.05574157478428</v>
      </c>
      <c r="I11" s="453">
        <v>99.36921156963831</v>
      </c>
      <c r="J11" s="278"/>
    </row>
    <row r="12" spans="1:10" s="18" customFormat="1" ht="13.5" customHeight="1">
      <c r="A12" s="279"/>
      <c r="B12" s="268" t="s">
        <v>12</v>
      </c>
      <c r="C12" s="98">
        <v>308023</v>
      </c>
      <c r="D12" s="327">
        <v>852597</v>
      </c>
      <c r="E12" s="324">
        <v>556</v>
      </c>
      <c r="F12" s="327">
        <v>293187</v>
      </c>
      <c r="G12" s="327">
        <v>559410</v>
      </c>
      <c r="H12" s="453">
        <v>95.18347655856869</v>
      </c>
      <c r="I12" s="453">
        <v>34.38752423477915</v>
      </c>
      <c r="J12" s="278"/>
    </row>
    <row r="13" spans="1:10" s="18" customFormat="1" ht="13.5" customHeight="1">
      <c r="A13" s="280"/>
      <c r="B13" s="270" t="s">
        <v>13</v>
      </c>
      <c r="C13" s="330">
        <v>33748413</v>
      </c>
      <c r="D13" s="328">
        <v>35197076</v>
      </c>
      <c r="E13" s="325">
        <v>36542</v>
      </c>
      <c r="F13" s="328">
        <v>34421025</v>
      </c>
      <c r="G13" s="328">
        <v>776051</v>
      </c>
      <c r="H13" s="453">
        <v>101.99301816058728</v>
      </c>
      <c r="I13" s="453">
        <v>97.79512650425848</v>
      </c>
      <c r="J13" s="278"/>
    </row>
    <row r="14" spans="1:10" s="18" customFormat="1" ht="13.5" customHeight="1">
      <c r="A14" s="281" t="s">
        <v>388</v>
      </c>
      <c r="B14" s="272" t="s">
        <v>11</v>
      </c>
      <c r="C14" s="98">
        <v>28342111</v>
      </c>
      <c r="D14" s="327">
        <v>28690977</v>
      </c>
      <c r="E14" s="324">
        <v>0</v>
      </c>
      <c r="F14" s="327">
        <v>28483549</v>
      </c>
      <c r="G14" s="327">
        <v>207428</v>
      </c>
      <c r="H14" s="456">
        <v>100.49903833909902</v>
      </c>
      <c r="I14" s="456">
        <v>99.27702705976168</v>
      </c>
      <c r="J14" s="278"/>
    </row>
    <row r="15" spans="1:10" s="18" customFormat="1" ht="13.5" customHeight="1">
      <c r="A15" s="282"/>
      <c r="B15" s="268" t="s">
        <v>12</v>
      </c>
      <c r="C15" s="98">
        <v>280285</v>
      </c>
      <c r="D15" s="327">
        <v>811459</v>
      </c>
      <c r="E15" s="324">
        <v>0</v>
      </c>
      <c r="F15" s="327">
        <v>265160</v>
      </c>
      <c r="G15" s="327">
        <v>546299</v>
      </c>
      <c r="H15" s="453">
        <v>94.60370694114918</v>
      </c>
      <c r="I15" s="453">
        <v>32.67694362869843</v>
      </c>
      <c r="J15" s="278"/>
    </row>
    <row r="16" spans="1:10" s="18" customFormat="1" ht="13.5" customHeight="1">
      <c r="A16" s="283"/>
      <c r="B16" s="270" t="s">
        <v>13</v>
      </c>
      <c r="C16" s="330">
        <v>28622396</v>
      </c>
      <c r="D16" s="328">
        <v>29502437</v>
      </c>
      <c r="E16" s="325">
        <v>0</v>
      </c>
      <c r="F16" s="328">
        <v>28748709</v>
      </c>
      <c r="G16" s="328">
        <v>753728</v>
      </c>
      <c r="H16" s="454">
        <v>100.44130826783335</v>
      </c>
      <c r="I16" s="454">
        <v>97.44520088289656</v>
      </c>
      <c r="J16" s="278"/>
    </row>
    <row r="17" spans="1:10" s="18" customFormat="1" ht="13.5" customHeight="1">
      <c r="A17" s="281" t="s">
        <v>389</v>
      </c>
      <c r="B17" s="272" t="s">
        <v>11</v>
      </c>
      <c r="C17" s="98">
        <v>2741823</v>
      </c>
      <c r="D17" s="327">
        <v>2787981</v>
      </c>
      <c r="E17" s="327">
        <v>27697</v>
      </c>
      <c r="F17" s="327">
        <v>2778768</v>
      </c>
      <c r="G17" s="327">
        <v>9213</v>
      </c>
      <c r="H17" s="456">
        <v>101.34746115996546</v>
      </c>
      <c r="I17" s="456">
        <v>99.66954581110848</v>
      </c>
      <c r="J17" s="278"/>
    </row>
    <row r="18" spans="1:10" s="18" customFormat="1" ht="13.5" customHeight="1">
      <c r="A18" s="282"/>
      <c r="B18" s="268" t="s">
        <v>12</v>
      </c>
      <c r="C18" s="98">
        <v>27738</v>
      </c>
      <c r="D18" s="327">
        <v>41138</v>
      </c>
      <c r="E18" s="327">
        <v>556</v>
      </c>
      <c r="F18" s="327">
        <v>28027</v>
      </c>
      <c r="G18" s="327">
        <v>13111</v>
      </c>
      <c r="H18" s="453">
        <v>101.04189198932872</v>
      </c>
      <c r="I18" s="453">
        <v>68.12922358889591</v>
      </c>
      <c r="J18" s="278"/>
    </row>
    <row r="19" spans="1:10" s="18" customFormat="1" ht="13.5" customHeight="1">
      <c r="A19" s="283"/>
      <c r="B19" s="270" t="s">
        <v>13</v>
      </c>
      <c r="C19" s="330">
        <v>2769561</v>
      </c>
      <c r="D19" s="328">
        <v>2829119</v>
      </c>
      <c r="E19" s="328">
        <v>28253</v>
      </c>
      <c r="F19" s="328">
        <v>2806795</v>
      </c>
      <c r="G19" s="328">
        <v>22324</v>
      </c>
      <c r="H19" s="454">
        <v>101.34440079131674</v>
      </c>
      <c r="I19" s="454">
        <v>99.21092043141346</v>
      </c>
      <c r="J19" s="278"/>
    </row>
    <row r="20" spans="1:10" s="18" customFormat="1" ht="13.5" customHeight="1">
      <c r="A20" s="281" t="s">
        <v>390</v>
      </c>
      <c r="B20" s="272" t="s">
        <v>11</v>
      </c>
      <c r="C20" s="98">
        <v>172668</v>
      </c>
      <c r="D20" s="327">
        <v>156325</v>
      </c>
      <c r="E20" s="327">
        <v>1128</v>
      </c>
      <c r="F20" s="327">
        <v>156325</v>
      </c>
      <c r="G20" s="327">
        <v>0</v>
      </c>
      <c r="H20" s="456">
        <v>90.535015173628</v>
      </c>
      <c r="I20" s="456">
        <v>100</v>
      </c>
      <c r="J20" s="278"/>
    </row>
    <row r="21" spans="1:10" s="18" customFormat="1" ht="13.5" customHeight="1">
      <c r="A21" s="282"/>
      <c r="B21" s="268" t="s">
        <v>12</v>
      </c>
      <c r="C21" s="326">
        <v>0</v>
      </c>
      <c r="D21" s="324">
        <v>0</v>
      </c>
      <c r="E21" s="324">
        <v>0</v>
      </c>
      <c r="F21" s="324">
        <v>0</v>
      </c>
      <c r="G21" s="327">
        <v>0</v>
      </c>
      <c r="H21" s="457">
        <v>0</v>
      </c>
      <c r="I21" s="457">
        <v>0</v>
      </c>
      <c r="J21" s="278"/>
    </row>
    <row r="22" spans="1:10" s="18" customFormat="1" ht="13.5" customHeight="1">
      <c r="A22" s="283"/>
      <c r="B22" s="270" t="s">
        <v>13</v>
      </c>
      <c r="C22" s="330">
        <v>172668</v>
      </c>
      <c r="D22" s="328">
        <v>156325</v>
      </c>
      <c r="E22" s="328">
        <v>1128</v>
      </c>
      <c r="F22" s="328">
        <v>156325</v>
      </c>
      <c r="G22" s="328">
        <v>0</v>
      </c>
      <c r="H22" s="454">
        <v>90.535015173628</v>
      </c>
      <c r="I22" s="454">
        <v>100</v>
      </c>
      <c r="J22" s="278"/>
    </row>
    <row r="23" spans="1:10" s="18" customFormat="1" ht="13.5" customHeight="1">
      <c r="A23" s="281" t="s">
        <v>391</v>
      </c>
      <c r="B23" s="272" t="s">
        <v>11</v>
      </c>
      <c r="C23" s="98">
        <v>1004631</v>
      </c>
      <c r="D23" s="327">
        <v>1206105</v>
      </c>
      <c r="E23" s="327">
        <v>6804</v>
      </c>
      <c r="F23" s="327">
        <v>1206105</v>
      </c>
      <c r="G23" s="327">
        <v>0</v>
      </c>
      <c r="H23" s="456">
        <v>120.05452748322519</v>
      </c>
      <c r="I23" s="456">
        <v>100</v>
      </c>
      <c r="J23" s="278"/>
    </row>
    <row r="24" spans="1:10" s="18" customFormat="1" ht="13.5" customHeight="1">
      <c r="A24" s="282"/>
      <c r="B24" s="268" t="s">
        <v>12</v>
      </c>
      <c r="C24" s="326">
        <v>0</v>
      </c>
      <c r="D24" s="324">
        <v>0</v>
      </c>
      <c r="E24" s="324">
        <v>0</v>
      </c>
      <c r="F24" s="324">
        <v>0</v>
      </c>
      <c r="G24" s="327">
        <v>0</v>
      </c>
      <c r="H24" s="457">
        <v>0</v>
      </c>
      <c r="I24" s="457">
        <v>0</v>
      </c>
      <c r="J24" s="278"/>
    </row>
    <row r="25" spans="1:10" s="18" customFormat="1" ht="13.5" customHeight="1">
      <c r="A25" s="283"/>
      <c r="B25" s="270" t="s">
        <v>13</v>
      </c>
      <c r="C25" s="330">
        <v>1004631</v>
      </c>
      <c r="D25" s="328">
        <v>1206105</v>
      </c>
      <c r="E25" s="328">
        <v>6804</v>
      </c>
      <c r="F25" s="328">
        <v>1206105</v>
      </c>
      <c r="G25" s="328">
        <v>0</v>
      </c>
      <c r="H25" s="454">
        <v>120.05452748322519</v>
      </c>
      <c r="I25" s="454">
        <v>100</v>
      </c>
      <c r="J25" s="278"/>
    </row>
    <row r="26" spans="1:10" s="18" customFormat="1" ht="13.5" customHeight="1">
      <c r="A26" s="281" t="s">
        <v>15</v>
      </c>
      <c r="B26" s="272" t="s">
        <v>11</v>
      </c>
      <c r="C26" s="98">
        <v>1179157</v>
      </c>
      <c r="D26" s="327">
        <v>1503091</v>
      </c>
      <c r="E26" s="327">
        <v>357</v>
      </c>
      <c r="F26" s="327">
        <v>1503091</v>
      </c>
      <c r="G26" s="327">
        <v>0</v>
      </c>
      <c r="H26" s="456">
        <v>127.47165983834215</v>
      </c>
      <c r="I26" s="456">
        <v>100</v>
      </c>
      <c r="J26" s="278"/>
    </row>
    <row r="27" spans="1:10" s="18" customFormat="1" ht="13.5" customHeight="1">
      <c r="A27" s="282"/>
      <c r="B27" s="268" t="s">
        <v>12</v>
      </c>
      <c r="C27" s="326">
        <v>0</v>
      </c>
      <c r="D27" s="324">
        <v>0</v>
      </c>
      <c r="E27" s="324">
        <v>0</v>
      </c>
      <c r="F27" s="324">
        <v>0</v>
      </c>
      <c r="G27" s="327">
        <v>0</v>
      </c>
      <c r="H27" s="457">
        <v>0</v>
      </c>
      <c r="I27" s="457">
        <v>0</v>
      </c>
      <c r="J27" s="278"/>
    </row>
    <row r="28" spans="1:10" s="18" customFormat="1" ht="13.5" customHeight="1">
      <c r="A28" s="283"/>
      <c r="B28" s="270" t="s">
        <v>13</v>
      </c>
      <c r="C28" s="330">
        <v>1179157</v>
      </c>
      <c r="D28" s="328">
        <v>1503091</v>
      </c>
      <c r="E28" s="328">
        <v>357</v>
      </c>
      <c r="F28" s="328">
        <v>1503091</v>
      </c>
      <c r="G28" s="328">
        <v>0</v>
      </c>
      <c r="H28" s="454">
        <v>127.47165983834215</v>
      </c>
      <c r="I28" s="454">
        <v>100</v>
      </c>
      <c r="J28" s="278"/>
    </row>
    <row r="29" spans="1:10" s="18" customFormat="1" ht="13.5" customHeight="1">
      <c r="A29" s="271" t="s">
        <v>16</v>
      </c>
      <c r="B29" s="272" t="s">
        <v>11</v>
      </c>
      <c r="C29" s="98">
        <v>27318473</v>
      </c>
      <c r="D29" s="327">
        <v>33753755</v>
      </c>
      <c r="E29" s="324">
        <v>31181</v>
      </c>
      <c r="F29" s="327">
        <v>33686598</v>
      </c>
      <c r="G29" s="327">
        <v>67157</v>
      </c>
      <c r="H29" s="456">
        <v>123.3106916334599</v>
      </c>
      <c r="I29" s="456">
        <v>99.80103843261291</v>
      </c>
      <c r="J29" s="278"/>
    </row>
    <row r="30" spans="1:10" s="18" customFormat="1" ht="13.5" customHeight="1">
      <c r="A30" s="279"/>
      <c r="B30" s="268" t="s">
        <v>12</v>
      </c>
      <c r="C30" s="98">
        <v>193658</v>
      </c>
      <c r="D30" s="327">
        <v>273327</v>
      </c>
      <c r="E30" s="324">
        <v>616</v>
      </c>
      <c r="F30" s="327">
        <v>196335</v>
      </c>
      <c r="G30" s="327">
        <v>76992</v>
      </c>
      <c r="H30" s="453">
        <v>101.38233380495514</v>
      </c>
      <c r="I30" s="453">
        <v>71.83154243817845</v>
      </c>
      <c r="J30" s="278"/>
    </row>
    <row r="31" spans="1:10" s="18" customFormat="1" ht="13.5" customHeight="1">
      <c r="A31" s="280"/>
      <c r="B31" s="270" t="s">
        <v>13</v>
      </c>
      <c r="C31" s="330">
        <v>27512131</v>
      </c>
      <c r="D31" s="328">
        <v>34027082</v>
      </c>
      <c r="E31" s="325">
        <v>31797</v>
      </c>
      <c r="F31" s="327">
        <v>33882933</v>
      </c>
      <c r="G31" s="328">
        <v>144149</v>
      </c>
      <c r="H31" s="454">
        <v>123.15633783511717</v>
      </c>
      <c r="I31" s="454">
        <v>99.57636978686565</v>
      </c>
      <c r="J31" s="278"/>
    </row>
    <row r="32" spans="1:10" s="18" customFormat="1" ht="13.5" customHeight="1">
      <c r="A32" s="281" t="s">
        <v>388</v>
      </c>
      <c r="B32" s="272" t="s">
        <v>11</v>
      </c>
      <c r="C32" s="98">
        <v>1182324</v>
      </c>
      <c r="D32" s="327">
        <v>1204742</v>
      </c>
      <c r="E32" s="327">
        <v>16238</v>
      </c>
      <c r="F32" s="458">
        <v>1193898</v>
      </c>
      <c r="G32" s="327">
        <v>10844</v>
      </c>
      <c r="H32" s="456">
        <v>100.9789194839993</v>
      </c>
      <c r="I32" s="456">
        <v>99.09989026696172</v>
      </c>
      <c r="J32" s="278"/>
    </row>
    <row r="33" spans="1:10" s="18" customFormat="1" ht="13.5" customHeight="1">
      <c r="A33" s="282"/>
      <c r="B33" s="268" t="s">
        <v>12</v>
      </c>
      <c r="C33" s="98">
        <v>11179</v>
      </c>
      <c r="D33" s="327">
        <v>39231</v>
      </c>
      <c r="E33" s="327">
        <v>451</v>
      </c>
      <c r="F33" s="327">
        <v>12788</v>
      </c>
      <c r="G33" s="327">
        <v>26443</v>
      </c>
      <c r="H33" s="453">
        <v>114.393058413096</v>
      </c>
      <c r="I33" s="453">
        <v>32.596670999974506</v>
      </c>
      <c r="J33" s="278"/>
    </row>
    <row r="34" spans="1:10" s="18" customFormat="1" ht="13.5" customHeight="1">
      <c r="A34" s="283"/>
      <c r="B34" s="270" t="s">
        <v>13</v>
      </c>
      <c r="C34" s="330">
        <v>1193503</v>
      </c>
      <c r="D34" s="328">
        <v>1243974</v>
      </c>
      <c r="E34" s="328">
        <v>16689</v>
      </c>
      <c r="F34" s="328">
        <v>1206686</v>
      </c>
      <c r="G34" s="328">
        <v>37288</v>
      </c>
      <c r="H34" s="454">
        <v>101.10456362489244</v>
      </c>
      <c r="I34" s="454">
        <v>97.00250969875576</v>
      </c>
      <c r="J34" s="278"/>
    </row>
    <row r="35" spans="1:10" s="18" customFormat="1" ht="13.5" customHeight="1">
      <c r="A35" s="281" t="s">
        <v>389</v>
      </c>
      <c r="B35" s="272" t="s">
        <v>11</v>
      </c>
      <c r="C35" s="98">
        <v>26136149</v>
      </c>
      <c r="D35" s="327">
        <v>32549013</v>
      </c>
      <c r="E35" s="327">
        <v>14943</v>
      </c>
      <c r="F35" s="327">
        <v>32492700</v>
      </c>
      <c r="G35" s="327">
        <v>56312</v>
      </c>
      <c r="H35" s="456">
        <v>124.32091659716204</v>
      </c>
      <c r="I35" s="456">
        <v>99.82699014559981</v>
      </c>
      <c r="J35" s="278"/>
    </row>
    <row r="36" spans="1:10" s="18" customFormat="1" ht="13.5" customHeight="1">
      <c r="A36" s="282"/>
      <c r="B36" s="268" t="s">
        <v>12</v>
      </c>
      <c r="C36" s="98">
        <v>182479</v>
      </c>
      <c r="D36" s="327">
        <v>234096</v>
      </c>
      <c r="E36" s="327">
        <v>165</v>
      </c>
      <c r="F36" s="327">
        <v>183547</v>
      </c>
      <c r="G36" s="327">
        <v>50549</v>
      </c>
      <c r="H36" s="453">
        <v>100.5852728259142</v>
      </c>
      <c r="I36" s="453">
        <v>78.40672202856948</v>
      </c>
      <c r="J36" s="278"/>
    </row>
    <row r="37" spans="1:10" s="18" customFormat="1" ht="13.5" customHeight="1">
      <c r="A37" s="283"/>
      <c r="B37" s="270" t="s">
        <v>13</v>
      </c>
      <c r="C37" s="330">
        <v>26318628</v>
      </c>
      <c r="D37" s="328">
        <v>32783108</v>
      </c>
      <c r="E37" s="328">
        <v>15108</v>
      </c>
      <c r="F37" s="328">
        <v>32676247</v>
      </c>
      <c r="G37" s="328">
        <v>106861</v>
      </c>
      <c r="H37" s="454">
        <v>124.15634659983034</v>
      </c>
      <c r="I37" s="454">
        <v>99.67403639703716</v>
      </c>
      <c r="J37" s="278"/>
    </row>
    <row r="38" spans="1:10" s="18" customFormat="1" ht="13.5" customHeight="1">
      <c r="A38" s="271" t="s">
        <v>17</v>
      </c>
      <c r="B38" s="272" t="s">
        <v>11</v>
      </c>
      <c r="C38" s="98">
        <v>24235215</v>
      </c>
      <c r="D38" s="327">
        <v>24725801</v>
      </c>
      <c r="E38" s="327">
        <v>12</v>
      </c>
      <c r="F38" s="327">
        <v>24725801</v>
      </c>
      <c r="G38" s="327">
        <v>0</v>
      </c>
      <c r="H38" s="456">
        <v>102.02426922971387</v>
      </c>
      <c r="I38" s="456">
        <v>100</v>
      </c>
      <c r="J38" s="278"/>
    </row>
    <row r="39" spans="1:10" s="18" customFormat="1" ht="13.5" customHeight="1">
      <c r="A39" s="267"/>
      <c r="B39" s="268" t="s">
        <v>12</v>
      </c>
      <c r="C39" s="326">
        <v>0</v>
      </c>
      <c r="D39" s="324">
        <v>0</v>
      </c>
      <c r="E39" s="324">
        <v>0</v>
      </c>
      <c r="F39" s="324">
        <v>0</v>
      </c>
      <c r="G39" s="327">
        <v>0</v>
      </c>
      <c r="H39" s="457">
        <v>0</v>
      </c>
      <c r="I39" s="457">
        <v>0</v>
      </c>
      <c r="J39" s="278"/>
    </row>
    <row r="40" spans="1:10" s="18" customFormat="1" ht="13.5" customHeight="1">
      <c r="A40" s="269"/>
      <c r="B40" s="270" t="s">
        <v>13</v>
      </c>
      <c r="C40" s="330">
        <v>24235215</v>
      </c>
      <c r="D40" s="328">
        <v>24725801</v>
      </c>
      <c r="E40" s="328">
        <v>12</v>
      </c>
      <c r="F40" s="328">
        <v>24725801</v>
      </c>
      <c r="G40" s="328">
        <v>0</v>
      </c>
      <c r="H40" s="454">
        <v>102.02426922971387</v>
      </c>
      <c r="I40" s="454">
        <v>100</v>
      </c>
      <c r="J40" s="278"/>
    </row>
    <row r="41" spans="1:10" s="18" customFormat="1" ht="13.5" customHeight="1">
      <c r="A41" s="271" t="s">
        <v>18</v>
      </c>
      <c r="B41" s="272" t="s">
        <v>11</v>
      </c>
      <c r="C41" s="98">
        <v>1472226</v>
      </c>
      <c r="D41" s="327">
        <v>1540784</v>
      </c>
      <c r="E41" s="327">
        <v>12</v>
      </c>
      <c r="F41" s="327">
        <v>1540784</v>
      </c>
      <c r="G41" s="327">
        <v>0</v>
      </c>
      <c r="H41" s="456">
        <v>104.65675786190435</v>
      </c>
      <c r="I41" s="456">
        <v>100</v>
      </c>
      <c r="J41" s="278"/>
    </row>
    <row r="42" spans="1:10" s="18" customFormat="1" ht="13.5" customHeight="1">
      <c r="A42" s="267"/>
      <c r="B42" s="268" t="s">
        <v>12</v>
      </c>
      <c r="C42" s="326">
        <v>0</v>
      </c>
      <c r="D42" s="324">
        <v>0</v>
      </c>
      <c r="E42" s="324">
        <v>0</v>
      </c>
      <c r="F42" s="324">
        <v>0</v>
      </c>
      <c r="G42" s="327">
        <v>0</v>
      </c>
      <c r="H42" s="457">
        <v>0</v>
      </c>
      <c r="I42" s="457">
        <v>0</v>
      </c>
      <c r="J42" s="278"/>
    </row>
    <row r="43" spans="1:10" s="18" customFormat="1" ht="13.5" customHeight="1">
      <c r="A43" s="269"/>
      <c r="B43" s="270" t="s">
        <v>13</v>
      </c>
      <c r="C43" s="330">
        <v>1472226</v>
      </c>
      <c r="D43" s="328">
        <v>1540784</v>
      </c>
      <c r="E43" s="328">
        <v>12</v>
      </c>
      <c r="F43" s="328">
        <v>1540784</v>
      </c>
      <c r="G43" s="328">
        <v>0</v>
      </c>
      <c r="H43" s="454">
        <v>104.65675786190435</v>
      </c>
      <c r="I43" s="454">
        <v>100</v>
      </c>
      <c r="J43" s="278"/>
    </row>
    <row r="44" spans="1:10" s="18" customFormat="1" ht="13.5" customHeight="1">
      <c r="A44" s="271" t="s">
        <v>19</v>
      </c>
      <c r="B44" s="272" t="s">
        <v>11</v>
      </c>
      <c r="C44" s="98">
        <v>2030255</v>
      </c>
      <c r="D44" s="327">
        <v>2139117</v>
      </c>
      <c r="E44" s="327">
        <v>8349</v>
      </c>
      <c r="F44" s="327">
        <v>2137217</v>
      </c>
      <c r="G44" s="327">
        <v>1900</v>
      </c>
      <c r="H44" s="456">
        <v>105.26840224503819</v>
      </c>
      <c r="I44" s="456">
        <v>99.91117830394504</v>
      </c>
      <c r="J44" s="278"/>
    </row>
    <row r="45" spans="1:10" s="18" customFormat="1" ht="13.5" customHeight="1">
      <c r="A45" s="267"/>
      <c r="B45" s="268" t="s">
        <v>12</v>
      </c>
      <c r="C45" s="98">
        <v>17727</v>
      </c>
      <c r="D45" s="327">
        <v>53325</v>
      </c>
      <c r="E45" s="327">
        <v>157</v>
      </c>
      <c r="F45" s="327">
        <v>26573</v>
      </c>
      <c r="G45" s="327">
        <v>26752</v>
      </c>
      <c r="H45" s="453">
        <v>149.901280532521</v>
      </c>
      <c r="I45" s="453">
        <v>49.83216127519925</v>
      </c>
      <c r="J45" s="278"/>
    </row>
    <row r="46" spans="1:10" s="18" customFormat="1" ht="13.5" customHeight="1">
      <c r="A46" s="269"/>
      <c r="B46" s="270" t="s">
        <v>13</v>
      </c>
      <c r="C46" s="330">
        <v>2047982</v>
      </c>
      <c r="D46" s="328">
        <v>2192442</v>
      </c>
      <c r="E46" s="328">
        <v>8506</v>
      </c>
      <c r="F46" s="328">
        <v>2163791</v>
      </c>
      <c r="G46" s="328">
        <v>28651</v>
      </c>
      <c r="H46" s="454">
        <v>105.65478602839282</v>
      </c>
      <c r="I46" s="454">
        <v>98.69319233986577</v>
      </c>
      <c r="J46" s="278"/>
    </row>
    <row r="47" spans="1:10" s="18" customFormat="1" ht="13.5" customHeight="1">
      <c r="A47" s="271" t="s">
        <v>20</v>
      </c>
      <c r="B47" s="272" t="s">
        <v>11</v>
      </c>
      <c r="C47" s="98">
        <v>843219</v>
      </c>
      <c r="D47" s="327">
        <v>853933</v>
      </c>
      <c r="E47" s="327">
        <v>486</v>
      </c>
      <c r="F47" s="327">
        <v>853924</v>
      </c>
      <c r="G47" s="327">
        <v>9</v>
      </c>
      <c r="H47" s="456">
        <v>101.2695397043947</v>
      </c>
      <c r="I47" s="456">
        <v>99.99894605314469</v>
      </c>
      <c r="J47" s="278"/>
    </row>
    <row r="48" spans="1:10" s="18" customFormat="1" ht="13.5" customHeight="1">
      <c r="A48" s="267"/>
      <c r="B48" s="268" t="s">
        <v>12</v>
      </c>
      <c r="C48" s="326">
        <v>0</v>
      </c>
      <c r="D48" s="324">
        <v>0</v>
      </c>
      <c r="E48" s="324">
        <v>0</v>
      </c>
      <c r="F48" s="324">
        <v>0</v>
      </c>
      <c r="G48" s="327">
        <v>0</v>
      </c>
      <c r="H48" s="457">
        <v>0</v>
      </c>
      <c r="I48" s="457">
        <v>0</v>
      </c>
      <c r="J48" s="278"/>
    </row>
    <row r="49" spans="1:10" s="18" customFormat="1" ht="13.5" customHeight="1">
      <c r="A49" s="269"/>
      <c r="B49" s="270" t="s">
        <v>13</v>
      </c>
      <c r="C49" s="330">
        <v>843219</v>
      </c>
      <c r="D49" s="328">
        <v>853933</v>
      </c>
      <c r="E49" s="328">
        <v>486</v>
      </c>
      <c r="F49" s="328">
        <v>853924</v>
      </c>
      <c r="G49" s="328">
        <v>9</v>
      </c>
      <c r="H49" s="454">
        <v>101.2695397043947</v>
      </c>
      <c r="I49" s="454">
        <v>99.99894605314469</v>
      </c>
      <c r="J49" s="278"/>
    </row>
    <row r="50" spans="1:10" s="18" customFormat="1" ht="13.5" customHeight="1">
      <c r="A50" s="271" t="s">
        <v>21</v>
      </c>
      <c r="B50" s="272" t="s">
        <v>11</v>
      </c>
      <c r="C50" s="98">
        <v>234486</v>
      </c>
      <c r="D50" s="327">
        <v>239817</v>
      </c>
      <c r="E50" s="327">
        <v>140</v>
      </c>
      <c r="F50" s="327">
        <v>239817</v>
      </c>
      <c r="G50" s="327">
        <v>0</v>
      </c>
      <c r="H50" s="456">
        <v>102.27348327831938</v>
      </c>
      <c r="I50" s="456">
        <v>100</v>
      </c>
      <c r="J50" s="278"/>
    </row>
    <row r="51" spans="1:10" s="18" customFormat="1" ht="13.5" customHeight="1">
      <c r="A51" s="267"/>
      <c r="B51" s="268" t="s">
        <v>12</v>
      </c>
      <c r="C51" s="326">
        <v>0</v>
      </c>
      <c r="D51" s="324">
        <v>0</v>
      </c>
      <c r="E51" s="324">
        <v>0</v>
      </c>
      <c r="F51" s="324">
        <v>0</v>
      </c>
      <c r="G51" s="327">
        <v>0</v>
      </c>
      <c r="H51" s="457">
        <v>0</v>
      </c>
      <c r="I51" s="457">
        <v>0</v>
      </c>
      <c r="J51" s="278"/>
    </row>
    <row r="52" spans="1:10" s="18" customFormat="1" ht="13.5" customHeight="1">
      <c r="A52" s="269"/>
      <c r="B52" s="270" t="s">
        <v>13</v>
      </c>
      <c r="C52" s="330">
        <v>234486</v>
      </c>
      <c r="D52" s="328">
        <v>239817</v>
      </c>
      <c r="E52" s="328">
        <v>140</v>
      </c>
      <c r="F52" s="328">
        <v>239817</v>
      </c>
      <c r="G52" s="328">
        <v>0</v>
      </c>
      <c r="H52" s="454">
        <v>102.27348327831938</v>
      </c>
      <c r="I52" s="454">
        <v>100</v>
      </c>
      <c r="J52" s="278"/>
    </row>
    <row r="53" spans="1:10" s="18" customFormat="1" ht="13.5" customHeight="1">
      <c r="A53" s="271" t="s">
        <v>24</v>
      </c>
      <c r="B53" s="272" t="s">
        <v>11</v>
      </c>
      <c r="C53" s="98">
        <v>7584988</v>
      </c>
      <c r="D53" s="327">
        <v>7654029</v>
      </c>
      <c r="E53" s="327">
        <v>1429</v>
      </c>
      <c r="F53" s="327">
        <v>7654029</v>
      </c>
      <c r="G53" s="327">
        <v>0</v>
      </c>
      <c r="H53" s="456">
        <v>100.91023215857429</v>
      </c>
      <c r="I53" s="456">
        <v>100</v>
      </c>
      <c r="J53" s="278"/>
    </row>
    <row r="54" spans="1:10" s="18" customFormat="1" ht="13.5" customHeight="1">
      <c r="A54" s="267"/>
      <c r="B54" s="268" t="s">
        <v>12</v>
      </c>
      <c r="C54" s="98">
        <v>39</v>
      </c>
      <c r="D54" s="327">
        <v>407</v>
      </c>
      <c r="E54" s="327">
        <v>5</v>
      </c>
      <c r="F54" s="324">
        <v>0</v>
      </c>
      <c r="G54" s="327">
        <v>407</v>
      </c>
      <c r="H54" s="457">
        <v>0</v>
      </c>
      <c r="I54" s="457">
        <v>0</v>
      </c>
      <c r="J54" s="278"/>
    </row>
    <row r="55" spans="1:10" s="18" customFormat="1" ht="13.5" customHeight="1">
      <c r="A55" s="269"/>
      <c r="B55" s="270" t="s">
        <v>13</v>
      </c>
      <c r="C55" s="330">
        <v>7585027</v>
      </c>
      <c r="D55" s="328">
        <v>7654436</v>
      </c>
      <c r="E55" s="328">
        <v>1434</v>
      </c>
      <c r="F55" s="328">
        <v>7654029</v>
      </c>
      <c r="G55" s="328">
        <v>407</v>
      </c>
      <c r="H55" s="454">
        <v>100.90971330754657</v>
      </c>
      <c r="I55" s="454">
        <v>99.99468282183037</v>
      </c>
      <c r="J55" s="278"/>
    </row>
    <row r="56" spans="1:14" s="18" customFormat="1" ht="13.5" customHeight="1">
      <c r="A56" s="273" t="s">
        <v>310</v>
      </c>
      <c r="B56" s="272" t="s">
        <v>11</v>
      </c>
      <c r="C56" s="98">
        <v>686539</v>
      </c>
      <c r="D56" s="327">
        <v>645563</v>
      </c>
      <c r="E56" s="327">
        <v>20492</v>
      </c>
      <c r="F56" s="327">
        <v>645563</v>
      </c>
      <c r="G56" s="327">
        <v>0</v>
      </c>
      <c r="H56" s="456">
        <v>94.03151168396843</v>
      </c>
      <c r="I56" s="456">
        <v>100</v>
      </c>
      <c r="J56" s="278"/>
      <c r="K56" s="284"/>
      <c r="L56" s="284"/>
      <c r="M56" s="284"/>
      <c r="N56" s="284"/>
    </row>
    <row r="57" spans="1:14" s="18" customFormat="1" ht="13.5" customHeight="1">
      <c r="A57" s="267"/>
      <c r="B57" s="268" t="s">
        <v>12</v>
      </c>
      <c r="C57" s="326">
        <v>0</v>
      </c>
      <c r="D57" s="324">
        <v>0</v>
      </c>
      <c r="E57" s="324">
        <v>0</v>
      </c>
      <c r="F57" s="324">
        <v>0</v>
      </c>
      <c r="G57" s="327">
        <v>0</v>
      </c>
      <c r="H57" s="457">
        <v>0</v>
      </c>
      <c r="I57" s="457">
        <v>0</v>
      </c>
      <c r="J57" s="278"/>
      <c r="K57" s="284"/>
      <c r="L57" s="284"/>
      <c r="M57" s="284"/>
      <c r="N57" s="284"/>
    </row>
    <row r="58" spans="1:14" s="18" customFormat="1" ht="13.5" customHeight="1">
      <c r="A58" s="269"/>
      <c r="B58" s="270" t="s">
        <v>13</v>
      </c>
      <c r="C58" s="330">
        <v>686539</v>
      </c>
      <c r="D58" s="328">
        <v>645563</v>
      </c>
      <c r="E58" s="328">
        <v>20492</v>
      </c>
      <c r="F58" s="328">
        <v>645563</v>
      </c>
      <c r="G58" s="327">
        <v>0</v>
      </c>
      <c r="H58" s="454">
        <v>94.03151168396843</v>
      </c>
      <c r="I58" s="454">
        <v>100</v>
      </c>
      <c r="J58" s="278"/>
      <c r="K58" s="284"/>
      <c r="L58" s="284"/>
      <c r="M58" s="284"/>
      <c r="N58" s="284"/>
    </row>
    <row r="59" spans="1:14" s="18" customFormat="1" ht="13.5" customHeight="1">
      <c r="A59" s="271" t="s">
        <v>311</v>
      </c>
      <c r="B59" s="272" t="s">
        <v>11</v>
      </c>
      <c r="C59" s="98">
        <v>11944427</v>
      </c>
      <c r="D59" s="327">
        <f>11986077+306</f>
        <v>11986383</v>
      </c>
      <c r="E59" s="327">
        <f>362917+9</f>
        <v>362926</v>
      </c>
      <c r="F59" s="327">
        <f>11954472+306</f>
        <v>11954778</v>
      </c>
      <c r="G59" s="458">
        <v>31605</v>
      </c>
      <c r="H59" s="456">
        <v>100.08665966144714</v>
      </c>
      <c r="I59" s="456">
        <v>99.73632579569667</v>
      </c>
      <c r="J59" s="278"/>
      <c r="K59" s="284"/>
      <c r="L59" s="284"/>
      <c r="M59" s="284"/>
      <c r="N59" s="284"/>
    </row>
    <row r="60" spans="1:14" s="18" customFormat="1" ht="13.5" customHeight="1">
      <c r="A60" s="267"/>
      <c r="B60" s="268" t="s">
        <v>12</v>
      </c>
      <c r="C60" s="98">
        <v>27868</v>
      </c>
      <c r="D60" s="327">
        <f>33744+48603</f>
        <v>82347</v>
      </c>
      <c r="E60" s="327">
        <f>993+1539</f>
        <v>2532</v>
      </c>
      <c r="F60" s="327">
        <f>20435+6885</f>
        <v>27320</v>
      </c>
      <c r="G60" s="327">
        <f>13308+41718</f>
        <v>55026</v>
      </c>
      <c r="H60" s="457">
        <v>98.03358690971724</v>
      </c>
      <c r="I60" s="457">
        <v>33.176679174711886</v>
      </c>
      <c r="J60" s="278"/>
      <c r="K60" s="284"/>
      <c r="L60" s="284"/>
      <c r="M60" s="284"/>
      <c r="N60" s="284"/>
    </row>
    <row r="61" spans="1:14" s="18" customFormat="1" ht="13.5" customHeight="1">
      <c r="A61" s="269"/>
      <c r="B61" s="270" t="s">
        <v>13</v>
      </c>
      <c r="C61" s="330">
        <v>11972295</v>
      </c>
      <c r="D61" s="328">
        <f>12019821+48909</f>
        <v>12068730</v>
      </c>
      <c r="E61" s="328">
        <f>363910+1548</f>
        <v>365458</v>
      </c>
      <c r="F61" s="328">
        <f>11974907+7191</f>
        <v>11982098</v>
      </c>
      <c r="G61" s="328">
        <f>44914+41718-1</f>
        <v>86631</v>
      </c>
      <c r="H61" s="454">
        <v>100.08188070875299</v>
      </c>
      <c r="I61" s="454">
        <v>99.28217799221625</v>
      </c>
      <c r="J61" s="278"/>
      <c r="K61" s="284"/>
      <c r="L61" s="284"/>
      <c r="M61" s="284"/>
      <c r="N61" s="284"/>
    </row>
    <row r="62" spans="1:10" s="18" customFormat="1" ht="13.5" customHeight="1">
      <c r="A62" s="271" t="s">
        <v>192</v>
      </c>
      <c r="B62" s="272" t="s">
        <v>11</v>
      </c>
      <c r="C62" s="98">
        <v>1997</v>
      </c>
      <c r="D62" s="327">
        <v>1998</v>
      </c>
      <c r="E62" s="327">
        <v>31</v>
      </c>
      <c r="F62" s="327">
        <v>1998</v>
      </c>
      <c r="G62" s="327">
        <v>0</v>
      </c>
      <c r="H62" s="456">
        <v>100.050075112669</v>
      </c>
      <c r="I62" s="456">
        <v>100</v>
      </c>
      <c r="J62" s="278"/>
    </row>
    <row r="63" spans="1:10" s="18" customFormat="1" ht="13.5" customHeight="1">
      <c r="A63" s="267"/>
      <c r="B63" s="268" t="s">
        <v>12</v>
      </c>
      <c r="C63" s="326">
        <v>0</v>
      </c>
      <c r="D63" s="324">
        <v>0</v>
      </c>
      <c r="E63" s="324">
        <v>0</v>
      </c>
      <c r="F63" s="324">
        <v>0</v>
      </c>
      <c r="G63" s="327">
        <v>0</v>
      </c>
      <c r="H63" s="457">
        <v>0</v>
      </c>
      <c r="I63" s="457">
        <v>0</v>
      </c>
      <c r="J63" s="278"/>
    </row>
    <row r="64" spans="1:10" s="18" customFormat="1" ht="13.5" customHeight="1">
      <c r="A64" s="269"/>
      <c r="B64" s="270" t="s">
        <v>13</v>
      </c>
      <c r="C64" s="330">
        <v>1997</v>
      </c>
      <c r="D64" s="328">
        <v>1998</v>
      </c>
      <c r="E64" s="328">
        <v>31</v>
      </c>
      <c r="F64" s="328">
        <v>1998</v>
      </c>
      <c r="G64" s="328">
        <v>0</v>
      </c>
      <c r="H64" s="454">
        <v>100.050075112669</v>
      </c>
      <c r="I64" s="454">
        <v>100</v>
      </c>
      <c r="J64" s="278"/>
    </row>
    <row r="65" spans="1:10" s="18" customFormat="1" ht="13.5" customHeight="1">
      <c r="A65" s="271" t="s">
        <v>22</v>
      </c>
      <c r="B65" s="272" t="s">
        <v>11</v>
      </c>
      <c r="C65" s="326">
        <v>0</v>
      </c>
      <c r="D65" s="324">
        <v>0</v>
      </c>
      <c r="E65" s="324">
        <v>0</v>
      </c>
      <c r="F65" s="324">
        <v>0</v>
      </c>
      <c r="G65" s="327">
        <v>0</v>
      </c>
      <c r="H65" s="457">
        <v>0</v>
      </c>
      <c r="I65" s="457">
        <v>0</v>
      </c>
      <c r="J65" s="278"/>
    </row>
    <row r="66" spans="1:10" s="18" customFormat="1" ht="13.5" customHeight="1">
      <c r="A66" s="267"/>
      <c r="B66" s="268" t="s">
        <v>12</v>
      </c>
      <c r="C66" s="326">
        <v>0</v>
      </c>
      <c r="D66" s="324">
        <v>0</v>
      </c>
      <c r="E66" s="324">
        <v>0</v>
      </c>
      <c r="F66" s="324">
        <v>0</v>
      </c>
      <c r="G66" s="327">
        <v>0</v>
      </c>
      <c r="H66" s="457">
        <v>0</v>
      </c>
      <c r="I66" s="457">
        <v>0</v>
      </c>
      <c r="J66" s="278"/>
    </row>
    <row r="67" spans="1:10" s="18" customFormat="1" ht="13.5" customHeight="1">
      <c r="A67" s="269"/>
      <c r="B67" s="270" t="s">
        <v>13</v>
      </c>
      <c r="C67" s="329">
        <v>0</v>
      </c>
      <c r="D67" s="325">
        <v>0</v>
      </c>
      <c r="E67" s="325">
        <v>0</v>
      </c>
      <c r="F67" s="325">
        <v>0</v>
      </c>
      <c r="G67" s="328">
        <v>0</v>
      </c>
      <c r="H67" s="459">
        <v>0</v>
      </c>
      <c r="I67" s="459">
        <v>0</v>
      </c>
      <c r="J67" s="278"/>
    </row>
    <row r="68" spans="1:10" s="18" customFormat="1" ht="13.5" customHeight="1">
      <c r="A68" s="271" t="s">
        <v>23</v>
      </c>
      <c r="B68" s="272" t="s">
        <v>11</v>
      </c>
      <c r="C68" s="98">
        <v>10901069</v>
      </c>
      <c r="D68" s="327">
        <v>10900740</v>
      </c>
      <c r="E68" s="327">
        <v>154</v>
      </c>
      <c r="F68" s="327">
        <v>10900740</v>
      </c>
      <c r="G68" s="327">
        <v>0</v>
      </c>
      <c r="H68" s="456">
        <v>99.99698194736682</v>
      </c>
      <c r="I68" s="456">
        <v>100</v>
      </c>
      <c r="J68" s="278"/>
    </row>
    <row r="69" spans="1:10" s="18" customFormat="1" ht="13.5" customHeight="1">
      <c r="A69" s="267"/>
      <c r="B69" s="268" t="s">
        <v>12</v>
      </c>
      <c r="C69" s="326">
        <v>0</v>
      </c>
      <c r="D69" s="324">
        <v>0</v>
      </c>
      <c r="E69" s="324">
        <v>0</v>
      </c>
      <c r="F69" s="324">
        <v>0</v>
      </c>
      <c r="G69" s="327">
        <v>0</v>
      </c>
      <c r="H69" s="457">
        <v>0</v>
      </c>
      <c r="I69" s="457">
        <v>0</v>
      </c>
      <c r="J69" s="278"/>
    </row>
    <row r="70" spans="1:10" s="18" customFormat="1" ht="13.5" customHeight="1">
      <c r="A70" s="269"/>
      <c r="B70" s="270" t="s">
        <v>13</v>
      </c>
      <c r="C70" s="330">
        <v>10901069</v>
      </c>
      <c r="D70" s="328">
        <v>10900740</v>
      </c>
      <c r="E70" s="328">
        <v>154</v>
      </c>
      <c r="F70" s="328">
        <v>10900740</v>
      </c>
      <c r="G70" s="328">
        <v>0</v>
      </c>
      <c r="H70" s="454">
        <v>99.99698194736682</v>
      </c>
      <c r="I70" s="454">
        <v>100</v>
      </c>
      <c r="J70" s="278"/>
    </row>
    <row r="71" spans="1:10" s="18" customFormat="1" ht="13.5" customHeight="1">
      <c r="A71" s="271" t="s">
        <v>392</v>
      </c>
      <c r="B71" s="272" t="s">
        <v>11</v>
      </c>
      <c r="C71" s="98">
        <v>9130</v>
      </c>
      <c r="D71" s="327">
        <v>9298</v>
      </c>
      <c r="E71" s="327">
        <v>1332</v>
      </c>
      <c r="F71" s="327">
        <v>9298</v>
      </c>
      <c r="G71" s="327">
        <v>0</v>
      </c>
      <c r="H71" s="456">
        <v>101.84008762322014</v>
      </c>
      <c r="I71" s="456">
        <v>100</v>
      </c>
      <c r="J71" s="278"/>
    </row>
    <row r="72" spans="1:10" s="18" customFormat="1" ht="13.5" customHeight="1">
      <c r="A72" s="267"/>
      <c r="B72" s="268" t="s">
        <v>12</v>
      </c>
      <c r="C72" s="326">
        <v>0</v>
      </c>
      <c r="D72" s="324">
        <v>0</v>
      </c>
      <c r="E72" s="324">
        <v>0</v>
      </c>
      <c r="F72" s="324">
        <v>0</v>
      </c>
      <c r="G72" s="327">
        <v>0</v>
      </c>
      <c r="H72" s="457">
        <v>0</v>
      </c>
      <c r="I72" s="457">
        <v>0</v>
      </c>
      <c r="J72" s="278"/>
    </row>
    <row r="73" spans="1:10" s="18" customFormat="1" ht="13.5" customHeight="1">
      <c r="A73" s="269"/>
      <c r="B73" s="270" t="s">
        <v>13</v>
      </c>
      <c r="C73" s="330">
        <v>9130</v>
      </c>
      <c r="D73" s="328">
        <v>9298</v>
      </c>
      <c r="E73" s="328">
        <v>1332</v>
      </c>
      <c r="F73" s="328">
        <v>9298</v>
      </c>
      <c r="G73" s="328">
        <v>0</v>
      </c>
      <c r="H73" s="454">
        <v>101.84008762322014</v>
      </c>
      <c r="I73" s="454">
        <v>100</v>
      </c>
      <c r="J73" s="278"/>
    </row>
    <row r="74" spans="1:10" s="18" customFormat="1" ht="13.5" customHeight="1">
      <c r="A74" s="267" t="s">
        <v>25</v>
      </c>
      <c r="B74" s="268" t="s">
        <v>11</v>
      </c>
      <c r="C74" s="326">
        <v>0</v>
      </c>
      <c r="D74" s="324">
        <v>0</v>
      </c>
      <c r="E74" s="324">
        <v>0</v>
      </c>
      <c r="F74" s="324">
        <v>0</v>
      </c>
      <c r="G74" s="327">
        <v>0</v>
      </c>
      <c r="H74" s="453">
        <v>0</v>
      </c>
      <c r="I74" s="453">
        <v>0</v>
      </c>
      <c r="J74" s="278"/>
    </row>
    <row r="75" spans="1:10" s="18" customFormat="1" ht="13.5" customHeight="1">
      <c r="A75" s="267"/>
      <c r="B75" s="268" t="s">
        <v>12</v>
      </c>
      <c r="C75" s="326">
        <v>0</v>
      </c>
      <c r="D75" s="324">
        <v>0</v>
      </c>
      <c r="E75" s="324">
        <v>0</v>
      </c>
      <c r="F75" s="324">
        <v>0</v>
      </c>
      <c r="G75" s="327">
        <v>0</v>
      </c>
      <c r="H75" s="453">
        <v>0</v>
      </c>
      <c r="I75" s="453">
        <v>0</v>
      </c>
      <c r="J75" s="278"/>
    </row>
    <row r="76" spans="1:10" s="18" customFormat="1" ht="13.5" customHeight="1">
      <c r="A76" s="274"/>
      <c r="B76" s="275" t="s">
        <v>13</v>
      </c>
      <c r="C76" s="331">
        <v>0</v>
      </c>
      <c r="D76" s="332">
        <v>0</v>
      </c>
      <c r="E76" s="332">
        <v>0</v>
      </c>
      <c r="F76" s="332">
        <v>0</v>
      </c>
      <c r="G76" s="342">
        <v>0</v>
      </c>
      <c r="H76" s="460">
        <v>0</v>
      </c>
      <c r="I76" s="460">
        <v>0</v>
      </c>
      <c r="J76" s="278"/>
    </row>
    <row r="77" spans="1:9" s="18" customFormat="1" ht="13.5" customHeight="1">
      <c r="A77" s="276" t="s">
        <v>218</v>
      </c>
      <c r="B77" s="276"/>
      <c r="C77" s="461"/>
      <c r="D77" s="461"/>
      <c r="E77" s="461"/>
      <c r="F77" s="462"/>
      <c r="G77" s="462"/>
      <c r="H77" s="463"/>
      <c r="I77" s="463"/>
    </row>
    <row r="78" spans="1:9" s="18" customFormat="1" ht="13.5" customHeight="1">
      <c r="A78" s="18" t="s">
        <v>386</v>
      </c>
      <c r="C78" s="462"/>
      <c r="D78" s="462"/>
      <c r="E78" s="462"/>
      <c r="F78" s="462"/>
      <c r="G78" s="462"/>
      <c r="H78" s="463"/>
      <c r="I78" s="463"/>
    </row>
    <row r="79" spans="1:9" s="18" customFormat="1" ht="13.5" customHeight="1">
      <c r="A79" s="18" t="s">
        <v>336</v>
      </c>
      <c r="C79" s="462"/>
      <c r="D79" s="462"/>
      <c r="E79" s="462"/>
      <c r="F79" s="462"/>
      <c r="G79" s="462"/>
      <c r="H79" s="463"/>
      <c r="I79" s="463"/>
    </row>
    <row r="80" spans="1:9" s="18" customFormat="1" ht="18" customHeight="1">
      <c r="A80" s="464" t="s">
        <v>335</v>
      </c>
      <c r="B80" s="464"/>
      <c r="C80" s="464"/>
      <c r="D80" s="462"/>
      <c r="E80" s="462"/>
      <c r="F80" s="462"/>
      <c r="G80" s="462"/>
      <c r="H80" s="463"/>
      <c r="I80" s="463"/>
    </row>
  </sheetData>
  <sheetProtection/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fitToWidth="0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25390625" style="4" bestFit="1" customWidth="1"/>
    <col min="2" max="2" width="3.25390625" style="4" customWidth="1"/>
    <col min="3" max="8" width="13.00390625" style="4" customWidth="1"/>
    <col min="9" max="16384" width="9.00390625" style="4" customWidth="1"/>
  </cols>
  <sheetData>
    <row r="1" spans="1:3" ht="13.5">
      <c r="A1" s="416" t="s">
        <v>169</v>
      </c>
      <c r="B1" s="416"/>
      <c r="C1" s="416"/>
    </row>
    <row r="2" spans="1:7" ht="13.5">
      <c r="A2" s="472" t="s">
        <v>0</v>
      </c>
      <c r="B2" s="472"/>
      <c r="G2" s="285"/>
    </row>
    <row r="3" spans="1:8" ht="17.25">
      <c r="A3" s="427" t="s">
        <v>177</v>
      </c>
      <c r="B3" s="427"/>
      <c r="C3" s="427"/>
      <c r="D3" s="427"/>
      <c r="E3" s="427"/>
      <c r="F3" s="427"/>
      <c r="G3" s="427"/>
      <c r="H3" s="427"/>
    </row>
    <row r="4" spans="5:8" ht="13.5">
      <c r="E4" s="65" t="s">
        <v>334</v>
      </c>
      <c r="H4" s="14" t="s">
        <v>26</v>
      </c>
    </row>
    <row r="5" spans="4:8" ht="6" customHeight="1" thickBot="1">
      <c r="D5" s="8"/>
      <c r="E5" s="286"/>
      <c r="F5" s="8"/>
      <c r="G5" s="8"/>
      <c r="H5" s="7"/>
    </row>
    <row r="6" spans="1:8" s="18" customFormat="1" ht="16.5" customHeight="1" thickTop="1">
      <c r="A6" s="473" t="s">
        <v>30</v>
      </c>
      <c r="B6" s="473"/>
      <c r="C6" s="417" t="s">
        <v>338</v>
      </c>
      <c r="D6" s="417" t="s">
        <v>6</v>
      </c>
      <c r="E6" s="417" t="s">
        <v>29</v>
      </c>
      <c r="F6" s="417" t="s">
        <v>7</v>
      </c>
      <c r="G6" s="469" t="s">
        <v>28</v>
      </c>
      <c r="H6" s="470"/>
    </row>
    <row r="7" spans="1:8" s="18" customFormat="1" ht="16.5" customHeight="1">
      <c r="A7" s="471"/>
      <c r="B7" s="471"/>
      <c r="C7" s="418" t="s">
        <v>339</v>
      </c>
      <c r="D7" s="418" t="s">
        <v>340</v>
      </c>
      <c r="E7" s="418"/>
      <c r="F7" s="418"/>
      <c r="G7" s="48" t="s">
        <v>172</v>
      </c>
      <c r="H7" s="19" t="s">
        <v>27</v>
      </c>
    </row>
    <row r="8" spans="1:8" s="18" customFormat="1" ht="21" customHeight="1">
      <c r="A8" s="465" t="s">
        <v>306</v>
      </c>
      <c r="B8" s="466"/>
      <c r="C8" s="333">
        <v>120779912</v>
      </c>
      <c r="D8" s="334">
        <v>119563637</v>
      </c>
      <c r="E8" s="334">
        <v>103504</v>
      </c>
      <c r="F8" s="334">
        <v>1112772</v>
      </c>
      <c r="G8" s="335">
        <v>99</v>
      </c>
      <c r="H8" s="335">
        <v>98.9</v>
      </c>
    </row>
    <row r="9" spans="1:8" s="18" customFormat="1" ht="21" customHeight="1">
      <c r="A9" s="465">
        <v>2</v>
      </c>
      <c r="B9" s="466"/>
      <c r="C9" s="333">
        <v>117712857.181</v>
      </c>
      <c r="D9" s="334">
        <v>116287233.276</v>
      </c>
      <c r="E9" s="334">
        <v>75089.867</v>
      </c>
      <c r="F9" s="334">
        <v>1350534.038</v>
      </c>
      <c r="G9" s="335">
        <v>98.8</v>
      </c>
      <c r="H9" s="335">
        <v>99</v>
      </c>
    </row>
    <row r="10" spans="1:8" s="30" customFormat="1" ht="21" customHeight="1">
      <c r="A10" s="474">
        <v>3</v>
      </c>
      <c r="B10" s="475"/>
      <c r="C10" s="336">
        <v>130057701</v>
      </c>
      <c r="D10" s="337">
        <v>129022800</v>
      </c>
      <c r="E10" s="337">
        <v>68872</v>
      </c>
      <c r="F10" s="337">
        <v>967029</v>
      </c>
      <c r="G10" s="338">
        <v>99.2</v>
      </c>
      <c r="H10" s="338">
        <v>98.8</v>
      </c>
    </row>
    <row r="11" spans="3:8" s="18" customFormat="1" ht="21" customHeight="1">
      <c r="C11" s="98"/>
      <c r="D11" s="99"/>
      <c r="E11" s="99"/>
      <c r="F11" s="99"/>
      <c r="G11" s="100"/>
      <c r="H11" s="100"/>
    </row>
    <row r="12" spans="1:8" s="18" customFormat="1" ht="21" customHeight="1">
      <c r="A12" s="287" t="s">
        <v>337</v>
      </c>
      <c r="B12" s="18" t="s">
        <v>11</v>
      </c>
      <c r="C12" s="98">
        <v>128795698</v>
      </c>
      <c r="D12" s="99">
        <v>128478385</v>
      </c>
      <c r="E12" s="99">
        <v>73</v>
      </c>
      <c r="F12" s="99">
        <v>317240</v>
      </c>
      <c r="G12" s="100">
        <v>99.8</v>
      </c>
      <c r="H12" s="100">
        <v>99.4</v>
      </c>
    </row>
    <row r="13" spans="2:8" s="18" customFormat="1" ht="21" customHeight="1">
      <c r="B13" s="18" t="s">
        <v>12</v>
      </c>
      <c r="C13" s="98">
        <v>1262003</v>
      </c>
      <c r="D13" s="99">
        <v>543415</v>
      </c>
      <c r="E13" s="99">
        <v>68799</v>
      </c>
      <c r="F13" s="99">
        <v>649789</v>
      </c>
      <c r="G13" s="100">
        <v>43.1</v>
      </c>
      <c r="H13" s="100">
        <v>32.6</v>
      </c>
    </row>
    <row r="14" spans="2:8" s="18" customFormat="1" ht="21" customHeight="1">
      <c r="B14" s="18" t="s">
        <v>13</v>
      </c>
      <c r="C14" s="98">
        <v>130057701</v>
      </c>
      <c r="D14" s="99">
        <v>129022800</v>
      </c>
      <c r="E14" s="99">
        <v>68872</v>
      </c>
      <c r="F14" s="99">
        <v>967029</v>
      </c>
      <c r="G14" s="100">
        <v>99.2</v>
      </c>
      <c r="H14" s="100">
        <v>98.8</v>
      </c>
    </row>
    <row r="15" spans="3:8" s="18" customFormat="1" ht="21" customHeight="1">
      <c r="C15" s="98"/>
      <c r="D15" s="99"/>
      <c r="E15" s="99"/>
      <c r="F15" s="99"/>
      <c r="G15" s="100"/>
      <c r="H15" s="100"/>
    </row>
    <row r="16" spans="1:8" s="18" customFormat="1" ht="21" customHeight="1">
      <c r="A16" s="287" t="s">
        <v>393</v>
      </c>
      <c r="B16" s="18" t="s">
        <v>11</v>
      </c>
      <c r="C16" s="98">
        <v>72224267</v>
      </c>
      <c r="D16" s="99">
        <v>72008570</v>
      </c>
      <c r="E16" s="99">
        <v>63</v>
      </c>
      <c r="F16" s="99">
        <v>215634</v>
      </c>
      <c r="G16" s="100">
        <v>99.7</v>
      </c>
      <c r="H16" s="100">
        <v>99.2</v>
      </c>
    </row>
    <row r="17" spans="2:8" s="18" customFormat="1" ht="21" customHeight="1">
      <c r="B17" s="18" t="s">
        <v>12</v>
      </c>
      <c r="C17" s="98">
        <v>916175</v>
      </c>
      <c r="D17" s="99">
        <v>446789</v>
      </c>
      <c r="E17" s="99">
        <v>50053</v>
      </c>
      <c r="F17" s="99">
        <v>419334</v>
      </c>
      <c r="G17" s="100">
        <v>48.8</v>
      </c>
      <c r="H17" s="100">
        <v>34.9</v>
      </c>
    </row>
    <row r="18" spans="1:8" s="18" customFormat="1" ht="21" customHeight="1">
      <c r="A18" s="287"/>
      <c r="B18" s="18" t="s">
        <v>13</v>
      </c>
      <c r="C18" s="98">
        <v>73140442</v>
      </c>
      <c r="D18" s="99">
        <v>72455359</v>
      </c>
      <c r="E18" s="99">
        <v>50116</v>
      </c>
      <c r="F18" s="99">
        <v>634968</v>
      </c>
      <c r="G18" s="100">
        <v>99.1</v>
      </c>
      <c r="H18" s="100">
        <v>98.4</v>
      </c>
    </row>
    <row r="19" spans="1:8" s="18" customFormat="1" ht="21" customHeight="1">
      <c r="A19" s="287"/>
      <c r="C19" s="98"/>
      <c r="D19" s="99"/>
      <c r="E19" s="99"/>
      <c r="F19" s="99"/>
      <c r="G19" s="100"/>
      <c r="H19" s="100"/>
    </row>
    <row r="20" spans="1:8" s="18" customFormat="1" ht="21" customHeight="1">
      <c r="A20" s="287" t="s">
        <v>394</v>
      </c>
      <c r="B20" s="18" t="s">
        <v>11</v>
      </c>
      <c r="C20" s="98">
        <v>18550173</v>
      </c>
      <c r="D20" s="99">
        <v>18448567</v>
      </c>
      <c r="E20" s="99">
        <v>10</v>
      </c>
      <c r="F20" s="99">
        <v>101596</v>
      </c>
      <c r="G20" s="100">
        <v>99.5</v>
      </c>
      <c r="H20" s="100">
        <v>99.2</v>
      </c>
    </row>
    <row r="21" spans="2:8" s="18" customFormat="1" ht="21" customHeight="1">
      <c r="B21" s="18" t="s">
        <v>12</v>
      </c>
      <c r="C21" s="98">
        <v>345828</v>
      </c>
      <c r="D21" s="99">
        <v>96626</v>
      </c>
      <c r="E21" s="99">
        <v>18746</v>
      </c>
      <c r="F21" s="99">
        <v>230456</v>
      </c>
      <c r="G21" s="100">
        <v>27.9</v>
      </c>
      <c r="H21" s="100">
        <v>26.3</v>
      </c>
    </row>
    <row r="22" spans="1:8" s="18" customFormat="1" ht="21" customHeight="1">
      <c r="A22" s="287"/>
      <c r="B22" s="18" t="s">
        <v>13</v>
      </c>
      <c r="C22" s="98">
        <v>18896001</v>
      </c>
      <c r="D22" s="99">
        <v>18545193</v>
      </c>
      <c r="E22" s="99">
        <v>18756</v>
      </c>
      <c r="F22" s="99">
        <v>332052</v>
      </c>
      <c r="G22" s="100">
        <v>98.1</v>
      </c>
      <c r="H22" s="100">
        <v>98</v>
      </c>
    </row>
    <row r="23" spans="1:8" s="18" customFormat="1" ht="21" customHeight="1">
      <c r="A23" s="287"/>
      <c r="C23" s="98"/>
      <c r="D23" s="99"/>
      <c r="E23" s="99"/>
      <c r="F23" s="99"/>
      <c r="G23" s="100"/>
      <c r="H23" s="100"/>
    </row>
    <row r="24" spans="1:8" s="18" customFormat="1" ht="21" customHeight="1">
      <c r="A24" s="287" t="s">
        <v>395</v>
      </c>
      <c r="B24" s="18" t="s">
        <v>11</v>
      </c>
      <c r="C24" s="98">
        <v>38021258</v>
      </c>
      <c r="D24" s="99">
        <v>38021249</v>
      </c>
      <c r="E24" s="99">
        <v>0</v>
      </c>
      <c r="F24" s="99">
        <v>9</v>
      </c>
      <c r="G24" s="339">
        <v>100</v>
      </c>
      <c r="H24" s="339">
        <v>100</v>
      </c>
    </row>
    <row r="25" spans="2:8" s="18" customFormat="1" ht="21" customHeight="1">
      <c r="B25" s="18" t="s">
        <v>12</v>
      </c>
      <c r="C25" s="98">
        <v>0</v>
      </c>
      <c r="D25" s="99">
        <v>0</v>
      </c>
      <c r="E25" s="99">
        <v>0</v>
      </c>
      <c r="F25" s="99">
        <v>0</v>
      </c>
      <c r="G25" s="340">
        <v>0</v>
      </c>
      <c r="H25" s="340">
        <v>0</v>
      </c>
    </row>
    <row r="26" spans="1:8" s="18" customFormat="1" ht="21" customHeight="1">
      <c r="A26" s="288"/>
      <c r="B26" s="288" t="s">
        <v>13</v>
      </c>
      <c r="C26" s="341">
        <v>38021258</v>
      </c>
      <c r="D26" s="342">
        <v>38021249</v>
      </c>
      <c r="E26" s="342">
        <v>0</v>
      </c>
      <c r="F26" s="342">
        <v>9</v>
      </c>
      <c r="G26" s="343">
        <v>100</v>
      </c>
      <c r="H26" s="343">
        <v>100</v>
      </c>
    </row>
    <row r="27" spans="1:3" s="18" customFormat="1" ht="16.5" customHeight="1">
      <c r="A27" s="467" t="s">
        <v>335</v>
      </c>
      <c r="B27" s="467"/>
      <c r="C27" s="467"/>
    </row>
    <row r="29" spans="3:6" ht="13.5">
      <c r="C29" s="289">
        <f aca="true" t="shared" si="0" ref="C29:F31">C12-SUM(C16,C20,C24)</f>
        <v>0</v>
      </c>
      <c r="D29" s="289">
        <f t="shared" si="0"/>
        <v>-1</v>
      </c>
      <c r="E29" s="289">
        <f t="shared" si="0"/>
        <v>0</v>
      </c>
      <c r="F29" s="289">
        <f t="shared" si="0"/>
        <v>1</v>
      </c>
    </row>
    <row r="30" spans="3:6" ht="13.5">
      <c r="C30" s="289">
        <f t="shared" si="0"/>
        <v>0</v>
      </c>
      <c r="D30" s="289">
        <f t="shared" si="0"/>
        <v>0</v>
      </c>
      <c r="E30" s="289">
        <f t="shared" si="0"/>
        <v>0</v>
      </c>
      <c r="F30" s="289">
        <f t="shared" si="0"/>
        <v>-1</v>
      </c>
    </row>
    <row r="31" spans="3:6" ht="13.5">
      <c r="C31" s="289">
        <f t="shared" si="0"/>
        <v>0</v>
      </c>
      <c r="D31" s="289">
        <f t="shared" si="0"/>
        <v>999</v>
      </c>
      <c r="E31" s="289">
        <f t="shared" si="0"/>
        <v>0</v>
      </c>
      <c r="F31" s="289">
        <f t="shared" si="0"/>
        <v>0</v>
      </c>
    </row>
    <row r="32" spans="3:6" ht="13.5">
      <c r="C32" s="277"/>
      <c r="D32" s="277"/>
      <c r="E32" s="277"/>
      <c r="F32" s="277"/>
    </row>
    <row r="33" spans="3:6" ht="13.5">
      <c r="C33" s="277"/>
      <c r="D33" s="277"/>
      <c r="E33" s="277"/>
      <c r="F33" s="277"/>
    </row>
  </sheetData>
  <sheetProtection/>
  <hyperlinks>
    <hyperlink ref="A1" location="'16税・財政目次'!A1" display="16　税・財政目次へ＜＜"/>
  </hyperlinks>
  <printOptions horizontalCentered="1"/>
  <pageMargins left="0.5905511811023623" right="0.5905511811023623" top="0.5905511811023623" bottom="0.3937007874015748" header="0.1968503937007874" footer="0.5118110236220472"/>
  <pageSetup blackAndWhite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showGridLines="0" view="pageBreakPreview" zoomScale="145" zoomScaleSheetLayoutView="145" zoomScalePageLayoutView="0" workbookViewId="0" topLeftCell="A1">
      <selection activeCell="A1" sqref="A1"/>
    </sheetView>
  </sheetViews>
  <sheetFormatPr defaultColWidth="9.00390625" defaultRowHeight="13.5"/>
  <cols>
    <col min="1" max="1" width="18.375" style="4" customWidth="1"/>
    <col min="2" max="6" width="14.75390625" style="4" customWidth="1"/>
    <col min="7" max="16384" width="9.00390625" style="4" customWidth="1"/>
  </cols>
  <sheetData>
    <row r="1" ht="13.5">
      <c r="A1" s="416" t="s">
        <v>169</v>
      </c>
    </row>
    <row r="2" spans="1:5" ht="13.5">
      <c r="A2" s="5" t="s">
        <v>0</v>
      </c>
      <c r="E2" s="285"/>
    </row>
    <row r="3" spans="1:6" ht="17.25">
      <c r="A3" s="427" t="s">
        <v>262</v>
      </c>
      <c r="B3" s="427"/>
      <c r="C3" s="427"/>
      <c r="D3" s="427"/>
      <c r="E3" s="427"/>
      <c r="F3" s="427"/>
    </row>
    <row r="4" spans="3:6" ht="13.5">
      <c r="C4" s="477" t="s">
        <v>334</v>
      </c>
      <c r="D4" s="477"/>
      <c r="E4" s="476"/>
      <c r="F4" s="14" t="s">
        <v>35</v>
      </c>
    </row>
    <row r="5" spans="2:6" ht="6" customHeight="1" thickBot="1">
      <c r="B5" s="286"/>
      <c r="C5" s="286"/>
      <c r="D5" s="286"/>
      <c r="E5" s="286"/>
      <c r="F5" s="7"/>
    </row>
    <row r="6" spans="1:6" s="18" customFormat="1" ht="15" customHeight="1" thickTop="1">
      <c r="A6" s="478" t="s">
        <v>1</v>
      </c>
      <c r="B6" s="481" t="s">
        <v>2</v>
      </c>
      <c r="C6" s="481" t="s">
        <v>3</v>
      </c>
      <c r="D6" s="481" t="s">
        <v>6</v>
      </c>
      <c r="E6" s="469" t="s">
        <v>28</v>
      </c>
      <c r="F6" s="470"/>
    </row>
    <row r="7" spans="1:6" s="18" customFormat="1" ht="15" customHeight="1">
      <c r="A7" s="480"/>
      <c r="B7" s="479"/>
      <c r="C7" s="479"/>
      <c r="D7" s="479"/>
      <c r="E7" s="482" t="s">
        <v>9</v>
      </c>
      <c r="F7" s="483" t="s">
        <v>34</v>
      </c>
    </row>
    <row r="8" spans="1:6" s="18" customFormat="1" ht="15" customHeight="1">
      <c r="A8" s="31" t="s">
        <v>306</v>
      </c>
      <c r="B8" s="344">
        <v>14842169</v>
      </c>
      <c r="C8" s="344">
        <v>14796833</v>
      </c>
      <c r="D8" s="344">
        <v>14796833</v>
      </c>
      <c r="E8" s="345">
        <v>99.6945459925702</v>
      </c>
      <c r="F8" s="346">
        <v>100</v>
      </c>
    </row>
    <row r="9" spans="1:6" s="18" customFormat="1" ht="15" customHeight="1">
      <c r="A9" s="31">
        <v>2</v>
      </c>
      <c r="B9" s="344">
        <v>12845530</v>
      </c>
      <c r="C9" s="344">
        <v>12894028</v>
      </c>
      <c r="D9" s="344">
        <v>12894028</v>
      </c>
      <c r="E9" s="345">
        <v>100.37754767611769</v>
      </c>
      <c r="F9" s="346">
        <v>100</v>
      </c>
    </row>
    <row r="10" spans="1:6" s="30" customFormat="1" ht="15" customHeight="1">
      <c r="A10" s="39">
        <v>3</v>
      </c>
      <c r="B10" s="162">
        <v>14056144</v>
      </c>
      <c r="C10" s="162">
        <v>14177540</v>
      </c>
      <c r="D10" s="162">
        <v>14177540</v>
      </c>
      <c r="E10" s="347">
        <v>100.86365079925193</v>
      </c>
      <c r="F10" s="347">
        <v>100</v>
      </c>
    </row>
    <row r="11" spans="1:6" s="30" customFormat="1" ht="15" customHeight="1">
      <c r="A11" s="29"/>
      <c r="B11" s="162"/>
      <c r="C11" s="162"/>
      <c r="D11" s="162"/>
      <c r="E11" s="163"/>
      <c r="F11" s="163"/>
    </row>
    <row r="12" spans="1:6" s="30" customFormat="1" ht="15" customHeight="1">
      <c r="A12" s="31" t="s">
        <v>330</v>
      </c>
      <c r="B12" s="348">
        <v>12430003</v>
      </c>
      <c r="C12" s="348">
        <v>12432260</v>
      </c>
      <c r="D12" s="348">
        <v>12432260</v>
      </c>
      <c r="E12" s="347">
        <v>100.01815767864255</v>
      </c>
      <c r="F12" s="347">
        <v>100</v>
      </c>
    </row>
    <row r="13" spans="1:6" s="18" customFormat="1" ht="15" customHeight="1">
      <c r="A13" s="31" t="s">
        <v>190</v>
      </c>
      <c r="B13" s="348">
        <v>1420170</v>
      </c>
      <c r="C13" s="348">
        <v>1535089</v>
      </c>
      <c r="D13" s="348">
        <v>1535089</v>
      </c>
      <c r="E13" s="347">
        <v>108.09191857312857</v>
      </c>
      <c r="F13" s="347">
        <v>100</v>
      </c>
    </row>
    <row r="14" spans="1:6" s="18" customFormat="1" ht="15" customHeight="1">
      <c r="A14" s="31" t="s">
        <v>32</v>
      </c>
      <c r="B14" s="349">
        <v>56545</v>
      </c>
      <c r="C14" s="349">
        <v>58013</v>
      </c>
      <c r="D14" s="349">
        <v>58013</v>
      </c>
      <c r="E14" s="350">
        <v>102.59616234857194</v>
      </c>
      <c r="F14" s="350">
        <v>100</v>
      </c>
    </row>
    <row r="15" spans="1:6" s="18" customFormat="1" ht="15" customHeight="1">
      <c r="A15" s="31" t="s">
        <v>312</v>
      </c>
      <c r="B15" s="349">
        <v>82246</v>
      </c>
      <c r="C15" s="349">
        <v>84883</v>
      </c>
      <c r="D15" s="349">
        <v>84883</v>
      </c>
      <c r="E15" s="350">
        <v>103.20623495367556</v>
      </c>
      <c r="F15" s="350">
        <v>100</v>
      </c>
    </row>
    <row r="16" spans="1:6" s="18" customFormat="1" ht="15" customHeight="1">
      <c r="A16" s="31" t="s">
        <v>33</v>
      </c>
      <c r="B16" s="349">
        <v>1</v>
      </c>
      <c r="C16" s="349">
        <v>0</v>
      </c>
      <c r="D16" s="349">
        <v>0</v>
      </c>
      <c r="E16" s="351">
        <v>0</v>
      </c>
      <c r="F16" s="351">
        <v>100</v>
      </c>
    </row>
    <row r="17" spans="1:6" s="18" customFormat="1" ht="15" customHeight="1">
      <c r="A17" s="31" t="s">
        <v>313</v>
      </c>
      <c r="B17" s="349">
        <v>67047</v>
      </c>
      <c r="C17" s="349">
        <v>66999</v>
      </c>
      <c r="D17" s="349">
        <v>66999</v>
      </c>
      <c r="E17" s="350">
        <v>99.92840842990738</v>
      </c>
      <c r="F17" s="350">
        <v>100</v>
      </c>
    </row>
    <row r="18" spans="1:6" s="18" customFormat="1" ht="15" customHeight="1">
      <c r="A18" s="258" t="s">
        <v>31</v>
      </c>
      <c r="B18" s="352">
        <v>132</v>
      </c>
      <c r="C18" s="353">
        <v>296</v>
      </c>
      <c r="D18" s="353">
        <v>296</v>
      </c>
      <c r="E18" s="354">
        <v>224.24242424242422</v>
      </c>
      <c r="F18" s="354">
        <v>100</v>
      </c>
    </row>
    <row r="19" s="18" customFormat="1" ht="18" customHeight="1">
      <c r="A19" s="18" t="s">
        <v>341</v>
      </c>
    </row>
    <row r="21" spans="2:6" ht="13.5">
      <c r="B21" s="290">
        <f>B10-SUM(B12:B18)</f>
        <v>0</v>
      </c>
      <c r="C21" s="290">
        <f>C10-SUM(C12:C18)</f>
        <v>0</v>
      </c>
      <c r="D21" s="290">
        <f>D10-SUM(D12:D18)</f>
        <v>0</v>
      </c>
      <c r="E21" s="290"/>
      <c r="F21" s="290"/>
    </row>
    <row r="22" s="18" customFormat="1" ht="18" customHeight="1"/>
  </sheetData>
  <sheetProtection/>
  <hyperlinks>
    <hyperlink ref="A1" location="'16税・財政目次'!A1" display="16　税・財政目次へ＜＜"/>
  </hyperlinks>
  <printOptions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"/>
  <sheetViews>
    <sheetView showGridLines="0" view="pageBreakPreview" zoomScale="145" zoomScaleSheetLayoutView="145" zoomScalePageLayoutView="0" workbookViewId="0" topLeftCell="A1">
      <selection activeCell="A1" sqref="A1"/>
    </sheetView>
  </sheetViews>
  <sheetFormatPr defaultColWidth="9.00390625" defaultRowHeight="13.5"/>
  <cols>
    <col min="1" max="1" width="14.375" style="291" customWidth="1"/>
    <col min="2" max="7" width="13.00390625" style="291" customWidth="1"/>
    <col min="8" max="8" width="13.875" style="291" customWidth="1"/>
    <col min="9" max="16384" width="9.00390625" style="291" customWidth="1"/>
  </cols>
  <sheetData>
    <row r="1" ht="13.5">
      <c r="A1" s="416" t="s">
        <v>169</v>
      </c>
    </row>
    <row r="2" spans="1:9" ht="13.5">
      <c r="A2" s="292" t="s">
        <v>0</v>
      </c>
      <c r="B2" s="292"/>
      <c r="C2" s="292"/>
      <c r="D2" s="292"/>
      <c r="E2" s="292"/>
      <c r="F2" s="293"/>
      <c r="G2" s="293"/>
      <c r="H2" s="293"/>
      <c r="I2" s="293"/>
    </row>
    <row r="3" spans="1:9" ht="17.25">
      <c r="A3" s="515" t="s">
        <v>263</v>
      </c>
      <c r="B3" s="515"/>
      <c r="C3" s="515"/>
      <c r="D3" s="515"/>
      <c r="E3" s="515"/>
      <c r="F3" s="515"/>
      <c r="G3" s="515"/>
      <c r="H3" s="293"/>
      <c r="I3" s="293"/>
    </row>
    <row r="4" spans="1:9" ht="13.5">
      <c r="A4" s="294"/>
      <c r="B4" s="294"/>
      <c r="C4" s="294"/>
      <c r="D4" s="294"/>
      <c r="E4" s="294"/>
      <c r="F4" s="294"/>
      <c r="G4" s="295" t="s">
        <v>249</v>
      </c>
      <c r="H4" s="296"/>
      <c r="I4" s="296"/>
    </row>
    <row r="5" spans="1:9" ht="6" customHeight="1" thickBot="1">
      <c r="A5" s="297"/>
      <c r="B5" s="297"/>
      <c r="C5" s="297"/>
      <c r="D5" s="297"/>
      <c r="E5" s="297"/>
      <c r="F5" s="298"/>
      <c r="G5" s="298"/>
      <c r="H5" s="293"/>
      <c r="I5" s="293"/>
    </row>
    <row r="6" spans="1:9" ht="15.75" customHeight="1" thickTop="1">
      <c r="A6" s="514"/>
      <c r="B6" s="484" t="s">
        <v>322</v>
      </c>
      <c r="C6" s="485"/>
      <c r="D6" s="486" t="s">
        <v>309</v>
      </c>
      <c r="E6" s="487"/>
      <c r="F6" s="488" t="s">
        <v>334</v>
      </c>
      <c r="G6" s="489"/>
      <c r="H6" s="296"/>
      <c r="I6" s="296"/>
    </row>
    <row r="7" spans="1:9" ht="24" customHeight="1">
      <c r="A7" s="490" t="s">
        <v>342</v>
      </c>
      <c r="B7" s="322" t="s">
        <v>37</v>
      </c>
      <c r="C7" s="322" t="s">
        <v>36</v>
      </c>
      <c r="D7" s="322" t="s">
        <v>37</v>
      </c>
      <c r="E7" s="323" t="s">
        <v>36</v>
      </c>
      <c r="F7" s="320" t="s">
        <v>37</v>
      </c>
      <c r="G7" s="321" t="s">
        <v>36</v>
      </c>
      <c r="H7" s="296"/>
      <c r="I7" s="296"/>
    </row>
    <row r="8" spans="1:9" ht="21.75" customHeight="1">
      <c r="A8" s="299" t="s">
        <v>323</v>
      </c>
      <c r="B8" s="491">
        <v>242864</v>
      </c>
      <c r="C8" s="492">
        <v>238436</v>
      </c>
      <c r="D8" s="493">
        <v>271491</v>
      </c>
      <c r="E8" s="494">
        <v>266317</v>
      </c>
      <c r="F8" s="495">
        <v>295785</v>
      </c>
      <c r="G8" s="496">
        <f>+G9+G12+G13+G14+G15+G16+G17</f>
        <v>291133</v>
      </c>
      <c r="H8" s="300"/>
      <c r="I8" s="300"/>
    </row>
    <row r="9" spans="1:9" ht="21.75" customHeight="1">
      <c r="A9" s="301" t="s">
        <v>396</v>
      </c>
      <c r="B9" s="497">
        <v>74084</v>
      </c>
      <c r="C9" s="498">
        <v>73276</v>
      </c>
      <c r="D9" s="499">
        <v>81599</v>
      </c>
      <c r="E9" s="500">
        <v>80513</v>
      </c>
      <c r="F9" s="501">
        <f>+F11+F10</f>
        <v>78882</v>
      </c>
      <c r="G9" s="502">
        <f>+G11+G10</f>
        <v>78184</v>
      </c>
      <c r="H9" s="296"/>
      <c r="I9" s="296"/>
    </row>
    <row r="10" spans="1:9" ht="21.75" customHeight="1">
      <c r="A10" s="301" t="s">
        <v>324</v>
      </c>
      <c r="B10" s="497">
        <v>58201</v>
      </c>
      <c r="C10" s="498">
        <v>58055</v>
      </c>
      <c r="D10" s="499">
        <v>57587</v>
      </c>
      <c r="E10" s="500">
        <v>57328</v>
      </c>
      <c r="F10" s="501">
        <v>63385</v>
      </c>
      <c r="G10" s="502">
        <v>63252</v>
      </c>
      <c r="H10" s="296"/>
      <c r="I10" s="296"/>
    </row>
    <row r="11" spans="1:9" ht="21.75" customHeight="1">
      <c r="A11" s="301" t="s">
        <v>325</v>
      </c>
      <c r="B11" s="497">
        <v>15883</v>
      </c>
      <c r="C11" s="498">
        <v>15221</v>
      </c>
      <c r="D11" s="499">
        <v>24012</v>
      </c>
      <c r="E11" s="500">
        <v>23185</v>
      </c>
      <c r="F11" s="501">
        <v>15497</v>
      </c>
      <c r="G11" s="502">
        <v>14932</v>
      </c>
      <c r="H11" s="296"/>
      <c r="I11" s="296"/>
    </row>
    <row r="12" spans="1:9" ht="21.75" customHeight="1">
      <c r="A12" s="301" t="s">
        <v>397</v>
      </c>
      <c r="B12" s="497">
        <v>49825</v>
      </c>
      <c r="C12" s="498">
        <v>49463</v>
      </c>
      <c r="D12" s="499">
        <v>53425</v>
      </c>
      <c r="E12" s="500">
        <v>52959</v>
      </c>
      <c r="F12" s="501">
        <v>66047</v>
      </c>
      <c r="G12" s="502">
        <v>65797</v>
      </c>
      <c r="H12" s="296"/>
      <c r="I12" s="296"/>
    </row>
    <row r="13" spans="1:9" ht="21.75" customHeight="1">
      <c r="A13" s="301" t="s">
        <v>398</v>
      </c>
      <c r="B13" s="497">
        <v>9827</v>
      </c>
      <c r="C13" s="498">
        <v>9565</v>
      </c>
      <c r="D13" s="499">
        <v>9003</v>
      </c>
      <c r="E13" s="500">
        <v>8799</v>
      </c>
      <c r="F13" s="501">
        <v>13341</v>
      </c>
      <c r="G13" s="502">
        <v>12267</v>
      </c>
      <c r="H13" s="296"/>
      <c r="I13" s="296"/>
    </row>
    <row r="14" spans="1:9" ht="21.75" customHeight="1">
      <c r="A14" s="301" t="s">
        <v>399</v>
      </c>
      <c r="B14" s="497">
        <v>1</v>
      </c>
      <c r="C14" s="498">
        <v>0</v>
      </c>
      <c r="D14" s="503">
        <v>1</v>
      </c>
      <c r="E14" s="504">
        <v>0</v>
      </c>
      <c r="F14" s="505">
        <v>1</v>
      </c>
      <c r="G14" s="504">
        <v>0</v>
      </c>
      <c r="H14" s="296"/>
      <c r="I14" s="296"/>
    </row>
    <row r="15" spans="1:9" ht="21.75" customHeight="1">
      <c r="A15" s="302" t="s">
        <v>326</v>
      </c>
      <c r="B15" s="506">
        <v>108089</v>
      </c>
      <c r="C15" s="507">
        <v>105096</v>
      </c>
      <c r="D15" s="499">
        <v>126478</v>
      </c>
      <c r="E15" s="500">
        <v>123066</v>
      </c>
      <c r="F15" s="501">
        <v>136714</v>
      </c>
      <c r="G15" s="502">
        <v>134088</v>
      </c>
      <c r="H15" s="296"/>
      <c r="I15" s="296"/>
    </row>
    <row r="16" spans="1:9" ht="21.75" customHeight="1">
      <c r="A16" s="301" t="s">
        <v>400</v>
      </c>
      <c r="B16" s="497">
        <v>355</v>
      </c>
      <c r="C16" s="498">
        <v>354</v>
      </c>
      <c r="D16" s="499">
        <v>284</v>
      </c>
      <c r="E16" s="500">
        <v>281</v>
      </c>
      <c r="F16" s="501">
        <v>262</v>
      </c>
      <c r="G16" s="502">
        <v>261</v>
      </c>
      <c r="H16" s="296"/>
      <c r="I16" s="296"/>
    </row>
    <row r="17" spans="1:12" ht="21.75" customHeight="1">
      <c r="A17" s="303" t="s">
        <v>327</v>
      </c>
      <c r="B17" s="508">
        <v>681</v>
      </c>
      <c r="C17" s="509">
        <v>680</v>
      </c>
      <c r="D17" s="510">
        <v>700</v>
      </c>
      <c r="E17" s="511">
        <v>699</v>
      </c>
      <c r="F17" s="512">
        <v>536</v>
      </c>
      <c r="G17" s="513">
        <v>536</v>
      </c>
      <c r="H17" s="296"/>
      <c r="I17" s="296"/>
      <c r="J17" s="296"/>
      <c r="K17" s="296"/>
      <c r="L17" s="296"/>
    </row>
    <row r="18" spans="1:12" ht="16.5" customHeight="1">
      <c r="A18" s="103" t="s">
        <v>253</v>
      </c>
      <c r="B18" s="103"/>
      <c r="C18" s="103"/>
      <c r="D18" s="103"/>
      <c r="E18" s="103"/>
      <c r="H18" s="296"/>
      <c r="I18" s="296"/>
      <c r="J18" s="296"/>
      <c r="K18" s="296"/>
      <c r="L18" s="296"/>
    </row>
    <row r="19" spans="1:12" ht="16.5" customHeight="1">
      <c r="A19" s="103" t="s">
        <v>328</v>
      </c>
      <c r="B19" s="103"/>
      <c r="C19" s="103"/>
      <c r="D19" s="103"/>
      <c r="E19" s="103"/>
      <c r="H19" s="296"/>
      <c r="I19" s="296"/>
      <c r="J19" s="296"/>
      <c r="K19" s="296"/>
      <c r="L19" s="296"/>
    </row>
    <row r="20" spans="1:5" ht="13.5">
      <c r="A20" s="18" t="s">
        <v>248</v>
      </c>
      <c r="B20" s="18"/>
      <c r="C20" s="18"/>
      <c r="D20" s="18"/>
      <c r="E20" s="18"/>
    </row>
  </sheetData>
  <sheetProtection/>
  <hyperlinks>
    <hyperlink ref="A1" location="'16税・財政目次'!A1" display="16　税・財政目次へ＜＜"/>
  </hyperlinks>
  <printOptions horizontalCentered="1"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和田 恭典</dc:creator>
  <cp:keywords/>
  <dc:description/>
  <cp:lastModifiedBy>和田 恭典</cp:lastModifiedBy>
  <cp:lastPrinted>2023-02-01T01:22:49Z</cp:lastPrinted>
  <dcterms:created xsi:type="dcterms:W3CDTF">2004-12-31T04:38:23Z</dcterms:created>
  <dcterms:modified xsi:type="dcterms:W3CDTF">2023-03-13T23:46:10Z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